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3"/>
  <workbookPr/>
  <mc:AlternateContent xmlns:mc="http://schemas.openxmlformats.org/markup-compatibility/2006">
    <mc:Choice Requires="x15">
      <x15ac:absPath xmlns:x15ac="http://schemas.microsoft.com/office/spreadsheetml/2010/11/ac" url="C:\Users\Andrijana\Documents\__________DOKUMENTI 2022\Financijski plan 2022\Ostvarenje 2022\"/>
    </mc:Choice>
  </mc:AlternateContent>
  <xr:revisionPtr revIDLastSave="0" documentId="13_ncr:1_{F8B47398-3692-4CDB-A01F-D070A40A64ED}" xr6:coauthVersionLast="36" xr6:coauthVersionMax="36" xr10:uidLastSave="{00000000-0000-0000-0000-000000000000}"/>
  <bookViews>
    <workbookView xWindow="0" yWindow="0" windowWidth="28800" windowHeight="11685" xr2:uid="{CC108D00-1E85-4252-B858-B5FC1DAC540A}"/>
  </bookViews>
  <sheets>
    <sheet name="Naslovna" sheetId="6" r:id="rId1"/>
    <sheet name="KONSOLIDIRANI" sheetId="3" r:id="rId2"/>
    <sheet name="prorač. " sheetId="1" r:id="rId3"/>
    <sheet name="vanpror." sheetId="2" r:id="rId4"/>
    <sheet name="vanpror. prihodi" sheetId="4" r:id="rId5"/>
    <sheet name="Sheet1" sheetId="7" state="hidden" r:id="rId6"/>
    <sheet name="PLAN RASHODA I IZDATAKA" sheetId="8" r:id="rId7"/>
  </sheets>
  <externalReferences>
    <externalReference r:id="rId8"/>
  </externalReferences>
  <definedNames>
    <definedName name="_xlnm._FilterDatabase" localSheetId="6" hidden="1">'PLAN RASHODA I IZDATAKA'!#REF!</definedName>
    <definedName name="_xlnm.Print_Area" localSheetId="1">KONSOLIDIRANI!$A$7:$D$231</definedName>
    <definedName name="_xlnm.Print_Area" localSheetId="0">Naslovna!$A$1:$I$30</definedName>
    <definedName name="_xlnm.Print_Area" localSheetId="6">'PLAN RASHODA I IZDATAKA'!$A$1:$H$138</definedName>
    <definedName name="_xlnm.Print_Area" localSheetId="3">vanpror.!$A$1:$H$122</definedName>
    <definedName name="_xlnm.Print_Titles" localSheetId="1">KONSOLIDIRANI!$7:$8</definedName>
    <definedName name="_xlnm.Print_Titles" localSheetId="6">'PLAN RASHODA I IZDATAKA'!$1:$1</definedName>
  </definedNames>
  <calcPr calcId="191029"/>
</workbook>
</file>

<file path=xl/calcChain.xml><?xml version="1.0" encoding="utf-8"?>
<calcChain xmlns="http://schemas.openxmlformats.org/spreadsheetml/2006/main">
  <c r="D88" i="3" l="1"/>
  <c r="E88" i="3"/>
  <c r="G88" i="3"/>
  <c r="D89" i="3"/>
  <c r="E89" i="3"/>
  <c r="G89" i="3"/>
  <c r="D90" i="3"/>
  <c r="E90" i="3"/>
  <c r="G90" i="3"/>
  <c r="D91" i="3"/>
  <c r="G91" i="3"/>
  <c r="D92" i="3"/>
  <c r="E92" i="3"/>
  <c r="G92" i="3"/>
  <c r="D93" i="3"/>
  <c r="E93" i="3"/>
  <c r="G93" i="3"/>
  <c r="D94" i="3"/>
  <c r="E94" i="3"/>
  <c r="G94" i="3"/>
  <c r="D95" i="3"/>
  <c r="E95" i="3"/>
  <c r="G95" i="3"/>
  <c r="D96" i="3"/>
  <c r="E96" i="3"/>
  <c r="G96" i="3"/>
  <c r="D97" i="3"/>
  <c r="E97" i="3"/>
  <c r="G97" i="3"/>
  <c r="D98" i="3"/>
  <c r="E98" i="3"/>
  <c r="G98" i="3"/>
  <c r="D99" i="3"/>
  <c r="E99" i="3"/>
  <c r="F99" i="3"/>
  <c r="G99" i="3"/>
  <c r="D100" i="3"/>
  <c r="E100" i="3"/>
  <c r="G100" i="3"/>
  <c r="D101" i="3"/>
  <c r="E101" i="3"/>
  <c r="G101" i="3"/>
  <c r="D102" i="3"/>
  <c r="E102" i="3"/>
  <c r="F102" i="3"/>
  <c r="G102" i="3"/>
  <c r="H102" i="3"/>
  <c r="D103" i="3"/>
  <c r="E103" i="3"/>
  <c r="F103" i="3"/>
  <c r="G103" i="3"/>
  <c r="H103" i="3"/>
  <c r="D104" i="3"/>
  <c r="E104" i="3"/>
  <c r="F104" i="3"/>
  <c r="G104" i="3"/>
  <c r="H104" i="3"/>
  <c r="D105" i="3"/>
  <c r="E105" i="3"/>
  <c r="G105" i="3"/>
  <c r="E106" i="3"/>
  <c r="G106" i="3"/>
  <c r="D49" i="2"/>
  <c r="D106" i="3" s="1"/>
  <c r="E34" i="2"/>
  <c r="E91" i="3" s="1"/>
  <c r="D167" i="3"/>
  <c r="E167" i="3"/>
  <c r="F167" i="3"/>
  <c r="G167" i="3"/>
  <c r="H167" i="3"/>
  <c r="E49" i="8" l="1"/>
  <c r="D49" i="8"/>
  <c r="G49" i="8"/>
  <c r="G114" i="1"/>
  <c r="G97" i="1" l="1"/>
  <c r="G102" i="1"/>
  <c r="G69" i="1" l="1"/>
  <c r="H5" i="8" l="1"/>
  <c r="G5" i="8"/>
  <c r="F5" i="8"/>
  <c r="E5" i="8"/>
  <c r="H45" i="1"/>
  <c r="H16" i="1" l="1"/>
  <c r="D87" i="3" l="1"/>
  <c r="E87" i="3"/>
  <c r="G87" i="3"/>
  <c r="J52" i="3" l="1"/>
  <c r="D168" i="3" l="1"/>
  <c r="E168" i="3"/>
  <c r="F168" i="3"/>
  <c r="G168" i="3"/>
  <c r="H168" i="3"/>
  <c r="D162" i="3"/>
  <c r="E162" i="3"/>
  <c r="F162" i="3"/>
  <c r="G162" i="3"/>
  <c r="H162" i="3"/>
  <c r="H16" i="3"/>
  <c r="G16" i="3"/>
  <c r="F16" i="3"/>
  <c r="E16" i="3"/>
  <c r="D16" i="3"/>
  <c r="D126" i="3" l="1"/>
  <c r="E126" i="3"/>
  <c r="G126" i="3"/>
  <c r="D127" i="3"/>
  <c r="E127" i="3"/>
  <c r="G127" i="3"/>
  <c r="D128" i="3"/>
  <c r="E128" i="3"/>
  <c r="G128" i="3"/>
  <c r="D129" i="3"/>
  <c r="E129" i="3"/>
  <c r="G129" i="3"/>
  <c r="D130" i="3"/>
  <c r="E130" i="3"/>
  <c r="G130" i="3"/>
  <c r="D131" i="3"/>
  <c r="E131" i="3"/>
  <c r="G131" i="3"/>
  <c r="D132" i="3"/>
  <c r="E132" i="3"/>
  <c r="G132" i="3"/>
  <c r="D133" i="3"/>
  <c r="E133" i="3"/>
  <c r="G133" i="3"/>
  <c r="D134" i="3"/>
  <c r="E134" i="3"/>
  <c r="G134" i="3"/>
  <c r="D135" i="3"/>
  <c r="E135" i="3"/>
  <c r="G135" i="3"/>
  <c r="D136" i="3"/>
  <c r="E136" i="3"/>
  <c r="G136" i="3"/>
  <c r="D137" i="3"/>
  <c r="E137" i="3"/>
  <c r="G137" i="3"/>
  <c r="D138" i="3"/>
  <c r="E138" i="3"/>
  <c r="G138" i="3"/>
  <c r="D139" i="3"/>
  <c r="E139" i="3"/>
  <c r="G139" i="3"/>
  <c r="H215" i="3" l="1"/>
  <c r="G215" i="3"/>
  <c r="F215" i="3"/>
  <c r="E215" i="3"/>
  <c r="D215" i="3"/>
  <c r="D152" i="3"/>
  <c r="E152" i="3"/>
  <c r="F152" i="3"/>
  <c r="G152" i="3"/>
  <c r="H152" i="3"/>
  <c r="D153" i="3"/>
  <c r="E153" i="3"/>
  <c r="F153" i="3"/>
  <c r="G153" i="3"/>
  <c r="D154" i="3"/>
  <c r="E154" i="3"/>
  <c r="G154" i="3"/>
  <c r="D155" i="3"/>
  <c r="E155" i="3"/>
  <c r="F155" i="3"/>
  <c r="G155" i="3"/>
  <c r="H155" i="3"/>
  <c r="D156" i="3"/>
  <c r="E156" i="3"/>
  <c r="G156" i="3"/>
  <c r="D144" i="3"/>
  <c r="E144" i="3"/>
  <c r="F144" i="3"/>
  <c r="G144" i="3"/>
  <c r="H144" i="3"/>
  <c r="D145" i="3"/>
  <c r="E145" i="3"/>
  <c r="F145" i="3"/>
  <c r="G145" i="3"/>
  <c r="H145" i="3"/>
  <c r="D146" i="3"/>
  <c r="E146" i="3"/>
  <c r="G146" i="3"/>
  <c r="C66" i="3"/>
  <c r="B66" i="3"/>
  <c r="D66" i="3"/>
  <c r="E66" i="3"/>
  <c r="F66" i="3"/>
  <c r="G66" i="3"/>
  <c r="H66" i="3"/>
  <c r="D45" i="3"/>
  <c r="E45" i="3"/>
  <c r="F45" i="3"/>
  <c r="G45" i="3"/>
  <c r="H45" i="3"/>
  <c r="D46" i="3"/>
  <c r="E46" i="3"/>
  <c r="G46" i="3"/>
  <c r="D47" i="3"/>
  <c r="E47" i="3"/>
  <c r="G47" i="3"/>
  <c r="D48" i="3"/>
  <c r="E48" i="3"/>
  <c r="G48" i="3"/>
  <c r="D110" i="2"/>
  <c r="E110" i="2"/>
  <c r="G110" i="2"/>
  <c r="C155" i="3"/>
  <c r="B155" i="3"/>
  <c r="A155" i="3"/>
  <c r="C152" i="3"/>
  <c r="B152" i="3"/>
  <c r="A152" i="3"/>
  <c r="A145" i="3"/>
  <c r="B145" i="3"/>
  <c r="C145" i="3"/>
  <c r="C144" i="3"/>
  <c r="B144" i="3"/>
  <c r="A144" i="3"/>
  <c r="D169" i="3" l="1"/>
  <c r="E169" i="3"/>
  <c r="G169" i="3"/>
  <c r="F96" i="2"/>
  <c r="H96" i="2" s="1"/>
  <c r="H169" i="3" s="1"/>
  <c r="F169" i="3" l="1"/>
  <c r="D5" i="8" l="1"/>
  <c r="H80" i="2" l="1"/>
  <c r="H153" i="3" s="1"/>
  <c r="F33" i="2" l="1"/>
  <c r="F90" i="3" s="1"/>
  <c r="F34" i="2"/>
  <c r="F91" i="3" s="1"/>
  <c r="H34" i="2"/>
  <c r="H91" i="3" s="1"/>
  <c r="F39" i="2"/>
  <c r="F96" i="3" s="1"/>
  <c r="F40" i="2"/>
  <c r="F97" i="3" s="1"/>
  <c r="F30" i="2"/>
  <c r="F87" i="3" s="1"/>
  <c r="E29" i="2"/>
  <c r="G29" i="2"/>
  <c r="D29" i="2"/>
  <c r="H40" i="2" l="1"/>
  <c r="H97" i="3" s="1"/>
  <c r="H33" i="2"/>
  <c r="H90" i="3" s="1"/>
  <c r="H30" i="2"/>
  <c r="H87" i="3" s="1"/>
  <c r="H39" i="2"/>
  <c r="H96" i="3" s="1"/>
  <c r="H57" i="2"/>
  <c r="H114" i="3" s="1"/>
  <c r="D114" i="3"/>
  <c r="E114" i="3"/>
  <c r="F114" i="3"/>
  <c r="G114" i="3"/>
  <c r="D46" i="8"/>
  <c r="D45" i="8" s="1"/>
  <c r="E46" i="8"/>
  <c r="E45" i="8" s="1"/>
  <c r="G46" i="8"/>
  <c r="G45" i="8" s="1"/>
  <c r="G44" i="8" l="1"/>
  <c r="D43" i="8"/>
  <c r="E44" i="8"/>
  <c r="D44" i="8"/>
  <c r="G43" i="8"/>
  <c r="E43" i="8"/>
  <c r="H42" i="2"/>
  <c r="H99" i="3" s="1"/>
  <c r="D64" i="3" l="1"/>
  <c r="E64" i="3"/>
  <c r="G64" i="3"/>
  <c r="D65" i="3"/>
  <c r="E65" i="3"/>
  <c r="G65" i="3"/>
  <c r="D67" i="3"/>
  <c r="E67" i="3"/>
  <c r="G67" i="3"/>
  <c r="D68" i="3"/>
  <c r="E68" i="3"/>
  <c r="G68" i="3"/>
  <c r="D69" i="3"/>
  <c r="E69" i="3"/>
  <c r="G69" i="3"/>
  <c r="D70" i="3"/>
  <c r="E70" i="3"/>
  <c r="G70" i="3"/>
  <c r="D71" i="3"/>
  <c r="E71" i="3"/>
  <c r="G71" i="3"/>
  <c r="D72" i="3"/>
  <c r="E72" i="3"/>
  <c r="G72" i="3"/>
  <c r="D73" i="3"/>
  <c r="D24" i="8" s="1"/>
  <c r="E73" i="3"/>
  <c r="E24" i="8" s="1"/>
  <c r="G73" i="3"/>
  <c r="G24" i="8" s="1"/>
  <c r="D74" i="3"/>
  <c r="E74" i="3"/>
  <c r="G74" i="3"/>
  <c r="D75" i="3"/>
  <c r="E75" i="3"/>
  <c r="G75" i="3"/>
  <c r="D76" i="3"/>
  <c r="E76" i="3"/>
  <c r="G76" i="3"/>
  <c r="D77" i="3"/>
  <c r="E77" i="3"/>
  <c r="G77" i="3"/>
  <c r="D78" i="3"/>
  <c r="E78" i="3"/>
  <c r="G78" i="3"/>
  <c r="E63" i="3"/>
  <c r="G63" i="3"/>
  <c r="D183" i="3"/>
  <c r="E183" i="3"/>
  <c r="G183" i="3"/>
  <c r="D184" i="3"/>
  <c r="E184" i="3"/>
  <c r="G184" i="3"/>
  <c r="D185" i="3"/>
  <c r="E185" i="3"/>
  <c r="G185" i="3"/>
  <c r="D186" i="3"/>
  <c r="D96" i="8" s="1"/>
  <c r="E186" i="3"/>
  <c r="E96" i="8" s="1"/>
  <c r="G186" i="3"/>
  <c r="G96" i="8" s="1"/>
  <c r="D187" i="3"/>
  <c r="E187" i="3"/>
  <c r="G187" i="3"/>
  <c r="D188" i="3"/>
  <c r="E188" i="3"/>
  <c r="G188" i="3"/>
  <c r="D189" i="3"/>
  <c r="D100" i="8" s="1"/>
  <c r="E189" i="3"/>
  <c r="E100" i="8" s="1"/>
  <c r="G189" i="3"/>
  <c r="G100" i="8" s="1"/>
  <c r="D142" i="3"/>
  <c r="E142" i="3"/>
  <c r="G142" i="3"/>
  <c r="D143" i="3"/>
  <c r="E143" i="3"/>
  <c r="G143" i="3"/>
  <c r="D147" i="3"/>
  <c r="E147" i="3"/>
  <c r="G147" i="3"/>
  <c r="D148" i="3"/>
  <c r="E148" i="3"/>
  <c r="G148" i="3"/>
  <c r="D149" i="3"/>
  <c r="E149" i="3"/>
  <c r="G149" i="3"/>
  <c r="D150" i="3"/>
  <c r="E150" i="3"/>
  <c r="G150" i="3"/>
  <c r="D151" i="3"/>
  <c r="E151" i="3"/>
  <c r="G151" i="3"/>
  <c r="D157" i="3"/>
  <c r="E157" i="3"/>
  <c r="G157" i="3"/>
  <c r="D158" i="3"/>
  <c r="E158" i="3"/>
  <c r="G158" i="3"/>
  <c r="D159" i="3"/>
  <c r="E159" i="3"/>
  <c r="G159" i="3"/>
  <c r="D160" i="3"/>
  <c r="E160" i="3"/>
  <c r="G160" i="3"/>
  <c r="D161" i="3"/>
  <c r="E161" i="3"/>
  <c r="G161" i="3"/>
  <c r="D163" i="3"/>
  <c r="E163" i="3"/>
  <c r="G163" i="3"/>
  <c r="D164" i="3"/>
  <c r="E164" i="3"/>
  <c r="G164" i="3"/>
  <c r="D165" i="3"/>
  <c r="E165" i="3"/>
  <c r="G165" i="3"/>
  <c r="D166" i="3"/>
  <c r="E166" i="3"/>
  <c r="G166" i="3"/>
  <c r="D170" i="3"/>
  <c r="E170" i="3"/>
  <c r="G170" i="3"/>
  <c r="D171" i="3"/>
  <c r="D86" i="8" s="1"/>
  <c r="E171" i="3"/>
  <c r="E86" i="8" s="1"/>
  <c r="G171" i="3"/>
  <c r="G86" i="8" s="1"/>
  <c r="D173" i="3"/>
  <c r="E173" i="3"/>
  <c r="G173" i="3"/>
  <c r="D174" i="3"/>
  <c r="E174" i="3"/>
  <c r="G174" i="3"/>
  <c r="D175" i="3"/>
  <c r="E175" i="3"/>
  <c r="G175" i="3"/>
  <c r="D176" i="3"/>
  <c r="E176" i="3"/>
  <c r="G176" i="3"/>
  <c r="D177" i="3"/>
  <c r="E177" i="3"/>
  <c r="G177" i="3"/>
  <c r="D178" i="3"/>
  <c r="E178" i="3"/>
  <c r="G178" i="3"/>
  <c r="G81" i="8" l="1"/>
  <c r="E81" i="8"/>
  <c r="D81" i="8"/>
  <c r="E20" i="8"/>
  <c r="D98" i="8"/>
  <c r="D97" i="8" s="1"/>
  <c r="E29" i="8"/>
  <c r="E28" i="8" s="1"/>
  <c r="G80" i="8"/>
  <c r="G27" i="8"/>
  <c r="G23" i="8" s="1"/>
  <c r="E95" i="8"/>
  <c r="D95" i="8"/>
  <c r="D85" i="8"/>
  <c r="D84" i="8" s="1"/>
  <c r="D83" i="8" s="1"/>
  <c r="D80" i="8"/>
  <c r="E98" i="8"/>
  <c r="E97" i="8" s="1"/>
  <c r="G95" i="8"/>
  <c r="G20" i="8"/>
  <c r="G29" i="8"/>
  <c r="G28" i="8" s="1"/>
  <c r="D27" i="8"/>
  <c r="D23" i="8" s="1"/>
  <c r="D22" i="8"/>
  <c r="D21" i="8"/>
  <c r="E82" i="8"/>
  <c r="D82" i="8"/>
  <c r="D29" i="8"/>
  <c r="D28" i="8" s="1"/>
  <c r="G85" i="8"/>
  <c r="G84" i="8" s="1"/>
  <c r="G83" i="8" s="1"/>
  <c r="E85" i="8"/>
  <c r="E84" i="8" s="1"/>
  <c r="E83" i="8" s="1"/>
  <c r="E80" i="8"/>
  <c r="E27" i="8"/>
  <c r="E23" i="8" s="1"/>
  <c r="E22" i="8"/>
  <c r="E21" i="8"/>
  <c r="G82" i="8"/>
  <c r="G22" i="8"/>
  <c r="G21" i="8"/>
  <c r="G98" i="8"/>
  <c r="G97" i="8" s="1"/>
  <c r="E62" i="3"/>
  <c r="G62" i="3"/>
  <c r="E172" i="3"/>
  <c r="G172" i="3"/>
  <c r="D172" i="3"/>
  <c r="E79" i="8" l="1"/>
  <c r="D79" i="8"/>
  <c r="G19" i="8"/>
  <c r="G18" i="8" s="1"/>
  <c r="G17" i="8" s="1"/>
  <c r="E19" i="8"/>
  <c r="E18" i="8" s="1"/>
  <c r="E17" i="8" s="1"/>
  <c r="E142" i="8" s="1"/>
  <c r="G79" i="8"/>
  <c r="D109" i="3"/>
  <c r="E109" i="3"/>
  <c r="G109" i="3"/>
  <c r="F52" i="2"/>
  <c r="H52" i="2" s="1"/>
  <c r="H109" i="3" s="1"/>
  <c r="F109" i="3" l="1"/>
  <c r="D17" i="3" l="1"/>
  <c r="E17" i="3"/>
  <c r="G17" i="3"/>
  <c r="F17" i="1"/>
  <c r="H17" i="1" s="1"/>
  <c r="H17" i="3" s="1"/>
  <c r="F17" i="3" l="1"/>
  <c r="E67" i="2"/>
  <c r="G67" i="2"/>
  <c r="D67" i="2"/>
  <c r="E50" i="2"/>
  <c r="G50" i="2"/>
  <c r="D50" i="2"/>
  <c r="D69" i="8"/>
  <c r="E69" i="8"/>
  <c r="G69" i="8"/>
  <c r="D70" i="8"/>
  <c r="E70" i="8"/>
  <c r="G70" i="8"/>
  <c r="D67" i="8" l="1"/>
  <c r="D66" i="8" s="1"/>
  <c r="E65" i="8"/>
  <c r="E72" i="8"/>
  <c r="E71" i="8" s="1"/>
  <c r="G64" i="8"/>
  <c r="D72" i="8"/>
  <c r="D71" i="8" s="1"/>
  <c r="D65" i="8"/>
  <c r="G65" i="8"/>
  <c r="E64" i="8"/>
  <c r="G67" i="8"/>
  <c r="G66" i="8" s="1"/>
  <c r="E67" i="8"/>
  <c r="E66" i="8" s="1"/>
  <c r="D64" i="8"/>
  <c r="G72" i="8"/>
  <c r="G71" i="8" s="1"/>
  <c r="F113" i="2"/>
  <c r="H113" i="2" s="1"/>
  <c r="F112" i="2"/>
  <c r="H112" i="2" l="1"/>
  <c r="F110" i="2"/>
  <c r="F25" i="4"/>
  <c r="H25" i="4" s="1"/>
  <c r="F23" i="4"/>
  <c r="H23" i="4" s="1"/>
  <c r="F21" i="4"/>
  <c r="H21" i="4" s="1"/>
  <c r="F20" i="4"/>
  <c r="H20" i="4" s="1"/>
  <c r="F19" i="4"/>
  <c r="H19" i="4" s="1"/>
  <c r="F18" i="4"/>
  <c r="H18" i="4" s="1"/>
  <c r="F17" i="4"/>
  <c r="H17" i="4" s="1"/>
  <c r="F16" i="4"/>
  <c r="H16" i="4" s="1"/>
  <c r="F12" i="4"/>
  <c r="H12" i="4" s="1"/>
  <c r="F11" i="4"/>
  <c r="H11" i="4" s="1"/>
  <c r="F10" i="4"/>
  <c r="H10" i="4" s="1"/>
  <c r="F9" i="4"/>
  <c r="H9" i="4" s="1"/>
  <c r="F107" i="2"/>
  <c r="H107" i="2" s="1"/>
  <c r="F105" i="2"/>
  <c r="F104" i="2"/>
  <c r="F103" i="2"/>
  <c r="F102" i="2"/>
  <c r="F101" i="2"/>
  <c r="F100" i="2"/>
  <c r="F98" i="2"/>
  <c r="F97" i="2"/>
  <c r="F93" i="2"/>
  <c r="F92" i="2"/>
  <c r="F91" i="2"/>
  <c r="F90" i="2"/>
  <c r="F88" i="2"/>
  <c r="F87" i="2"/>
  <c r="F86" i="2"/>
  <c r="F85" i="2"/>
  <c r="F84" i="2"/>
  <c r="F83" i="2"/>
  <c r="F81" i="2"/>
  <c r="F78" i="2"/>
  <c r="F77" i="2"/>
  <c r="F76" i="2"/>
  <c r="F75" i="2"/>
  <c r="F74" i="2"/>
  <c r="F73" i="2"/>
  <c r="F146" i="3" s="1"/>
  <c r="F70" i="2"/>
  <c r="F69" i="2"/>
  <c r="F68" i="2"/>
  <c r="F65" i="2"/>
  <c r="H65" i="2" s="1"/>
  <c r="H122" i="3" s="1"/>
  <c r="F64" i="2"/>
  <c r="H64" i="2" s="1"/>
  <c r="H121" i="3" s="1"/>
  <c r="F63" i="2"/>
  <c r="F62" i="2"/>
  <c r="H62" i="2" s="1"/>
  <c r="F61" i="2"/>
  <c r="H61" i="2" s="1"/>
  <c r="F60" i="2"/>
  <c r="H60" i="2" s="1"/>
  <c r="F59" i="2"/>
  <c r="H59" i="2" s="1"/>
  <c r="F58" i="2"/>
  <c r="H58" i="2" s="1"/>
  <c r="F56" i="2"/>
  <c r="H56" i="2" s="1"/>
  <c r="F55" i="2"/>
  <c r="H55" i="2" s="1"/>
  <c r="F54" i="2"/>
  <c r="H54" i="2" s="1"/>
  <c r="F53" i="2"/>
  <c r="H53" i="2" s="1"/>
  <c r="F51" i="2"/>
  <c r="F49" i="2"/>
  <c r="F106" i="3" s="1"/>
  <c r="F48" i="2"/>
  <c r="F105" i="3" s="1"/>
  <c r="F44" i="2"/>
  <c r="F101" i="3" s="1"/>
  <c r="F49" i="8" s="1"/>
  <c r="F43" i="2"/>
  <c r="F100" i="3" s="1"/>
  <c r="F41" i="2"/>
  <c r="F98" i="3" s="1"/>
  <c r="F38" i="2"/>
  <c r="F95" i="3" s="1"/>
  <c r="F37" i="2"/>
  <c r="F94" i="3" s="1"/>
  <c r="F36" i="2"/>
  <c r="F93" i="3" s="1"/>
  <c r="F35" i="2"/>
  <c r="F92" i="3" s="1"/>
  <c r="F32" i="2"/>
  <c r="F89" i="3" s="1"/>
  <c r="F31" i="2"/>
  <c r="F88" i="3" s="1"/>
  <c r="F26" i="2"/>
  <c r="F25" i="2"/>
  <c r="F24" i="2"/>
  <c r="F23" i="2"/>
  <c r="F22" i="2"/>
  <c r="F21" i="2"/>
  <c r="F20" i="2"/>
  <c r="F19" i="2"/>
  <c r="F18" i="2"/>
  <c r="F17" i="2"/>
  <c r="F16" i="2"/>
  <c r="F15" i="2"/>
  <c r="F13" i="2"/>
  <c r="F12" i="2"/>
  <c r="F11" i="2"/>
  <c r="G68" i="1"/>
  <c r="E68" i="1"/>
  <c r="D68" i="1"/>
  <c r="F81" i="1"/>
  <c r="F137" i="3" s="1"/>
  <c r="F82" i="1"/>
  <c r="F138" i="3" s="1"/>
  <c r="F83" i="1"/>
  <c r="F80" i="1"/>
  <c r="F76" i="1"/>
  <c r="F77" i="1"/>
  <c r="F75" i="1"/>
  <c r="F115" i="1"/>
  <c r="F112" i="1"/>
  <c r="H112" i="1" s="1"/>
  <c r="F111" i="1"/>
  <c r="H111" i="1" s="1"/>
  <c r="F109" i="1"/>
  <c r="H109" i="1" s="1"/>
  <c r="F108" i="1"/>
  <c r="H108" i="1" s="1"/>
  <c r="F107" i="1"/>
  <c r="H107" i="1" s="1"/>
  <c r="F106" i="1"/>
  <c r="H106" i="1" s="1"/>
  <c r="F105" i="1"/>
  <c r="H105" i="1" s="1"/>
  <c r="F104" i="1"/>
  <c r="H104" i="1" s="1"/>
  <c r="F103" i="1"/>
  <c r="H103" i="1" s="1"/>
  <c r="F102" i="1"/>
  <c r="H102" i="1" s="1"/>
  <c r="F100" i="1"/>
  <c r="H100" i="1" s="1"/>
  <c r="F99" i="1"/>
  <c r="H99" i="1" s="1"/>
  <c r="F98" i="1"/>
  <c r="H98" i="1" s="1"/>
  <c r="F97" i="1"/>
  <c r="H97" i="1" s="1"/>
  <c r="F94" i="1"/>
  <c r="F93" i="1"/>
  <c r="F92" i="1"/>
  <c r="F91" i="1"/>
  <c r="F90" i="1"/>
  <c r="F89" i="1"/>
  <c r="F88" i="1"/>
  <c r="F87" i="1"/>
  <c r="H87" i="1" s="1"/>
  <c r="F85" i="1"/>
  <c r="H85" i="1" s="1"/>
  <c r="F79" i="1"/>
  <c r="F78" i="1"/>
  <c r="F74" i="1"/>
  <c r="F73" i="1"/>
  <c r="F72" i="1"/>
  <c r="F71" i="1"/>
  <c r="F70" i="1"/>
  <c r="F69" i="1"/>
  <c r="H69" i="1" s="1"/>
  <c r="F67" i="1"/>
  <c r="H67" i="1" s="1"/>
  <c r="F66" i="1"/>
  <c r="H66" i="1" s="1"/>
  <c r="F65" i="1"/>
  <c r="H65" i="1" s="1"/>
  <c r="F64" i="1"/>
  <c r="H64" i="1" s="1"/>
  <c r="F61" i="1"/>
  <c r="H61" i="1" s="1"/>
  <c r="F60" i="1"/>
  <c r="H60" i="1" s="1"/>
  <c r="F59" i="1"/>
  <c r="H59" i="1" s="1"/>
  <c r="F58" i="1"/>
  <c r="H58" i="1" s="1"/>
  <c r="F57" i="1"/>
  <c r="H57" i="1" s="1"/>
  <c r="F56" i="1"/>
  <c r="H56" i="1" s="1"/>
  <c r="F55" i="1"/>
  <c r="H55" i="1" s="1"/>
  <c r="F54" i="1"/>
  <c r="F53" i="1"/>
  <c r="H53" i="1" s="1"/>
  <c r="F52" i="1"/>
  <c r="H52" i="1" s="1"/>
  <c r="F51" i="1"/>
  <c r="H51" i="1" s="1"/>
  <c r="F50" i="1"/>
  <c r="H50" i="1" s="1"/>
  <c r="F49" i="1"/>
  <c r="H49" i="1" s="1"/>
  <c r="F48" i="1"/>
  <c r="F47" i="1"/>
  <c r="F46" i="1"/>
  <c r="H46" i="1" s="1"/>
  <c r="F44" i="1"/>
  <c r="H44" i="1" s="1"/>
  <c r="F43" i="1"/>
  <c r="H43" i="1" s="1"/>
  <c r="F42" i="1"/>
  <c r="H42" i="1" s="1"/>
  <c r="F41" i="1"/>
  <c r="H41" i="1" s="1"/>
  <c r="F40" i="1"/>
  <c r="H40" i="1" s="1"/>
  <c r="F39" i="1"/>
  <c r="H39" i="1" s="1"/>
  <c r="F38" i="1"/>
  <c r="H38" i="1" s="1"/>
  <c r="F37" i="1"/>
  <c r="H37" i="1" s="1"/>
  <c r="F36" i="1"/>
  <c r="H36" i="1" s="1"/>
  <c r="F35" i="1"/>
  <c r="H35" i="1" s="1"/>
  <c r="F34" i="1"/>
  <c r="H34" i="1" s="1"/>
  <c r="F33" i="1"/>
  <c r="H33" i="1" s="1"/>
  <c r="F32" i="1"/>
  <c r="H32" i="1" s="1"/>
  <c r="F31" i="1"/>
  <c r="H31" i="1" s="1"/>
  <c r="F30" i="1"/>
  <c r="H30" i="1" s="1"/>
  <c r="F29" i="1"/>
  <c r="H29" i="1" s="1"/>
  <c r="F28" i="1"/>
  <c r="H28" i="1" s="1"/>
  <c r="F27" i="1"/>
  <c r="H27" i="1" s="1"/>
  <c r="F26" i="1"/>
  <c r="H26" i="1" s="1"/>
  <c r="F25" i="1"/>
  <c r="H25" i="1" s="1"/>
  <c r="F24" i="1"/>
  <c r="H24" i="1" s="1"/>
  <c r="F23" i="1"/>
  <c r="H23" i="1" s="1"/>
  <c r="F22" i="1"/>
  <c r="H22" i="1" s="1"/>
  <c r="F21" i="1"/>
  <c r="H21" i="1" s="1"/>
  <c r="F20" i="1"/>
  <c r="H20" i="1" s="1"/>
  <c r="F19" i="1"/>
  <c r="H19" i="1" s="1"/>
  <c r="F18" i="1"/>
  <c r="H18" i="1" s="1"/>
  <c r="F15" i="1"/>
  <c r="H15" i="1" s="1"/>
  <c r="F14" i="1"/>
  <c r="H14" i="1" s="1"/>
  <c r="F13" i="1"/>
  <c r="H13" i="1" s="1"/>
  <c r="F12" i="1"/>
  <c r="H12" i="1" s="1"/>
  <c r="F11" i="1"/>
  <c r="H11" i="1" s="1"/>
  <c r="A54" i="3"/>
  <c r="B54" i="3"/>
  <c r="C54" i="3"/>
  <c r="D54" i="3"/>
  <c r="D13" i="8" s="1"/>
  <c r="E54" i="3"/>
  <c r="E13" i="8" s="1"/>
  <c r="G54" i="3"/>
  <c r="G13" i="8" s="1"/>
  <c r="D120" i="3"/>
  <c r="E120" i="3"/>
  <c r="G120" i="3"/>
  <c r="D121" i="3"/>
  <c r="E121" i="3"/>
  <c r="G121" i="3"/>
  <c r="D122" i="3"/>
  <c r="E122" i="3"/>
  <c r="G122" i="3"/>
  <c r="H115" i="1" l="1"/>
  <c r="F114" i="1"/>
  <c r="H110" i="2"/>
  <c r="H32" i="2"/>
  <c r="H89" i="3" s="1"/>
  <c r="H48" i="2"/>
  <c r="H105" i="3" s="1"/>
  <c r="H81" i="2"/>
  <c r="H154" i="3" s="1"/>
  <c r="F154" i="3"/>
  <c r="H35" i="2"/>
  <c r="H92" i="3" s="1"/>
  <c r="H49" i="2"/>
  <c r="H106" i="3" s="1"/>
  <c r="H83" i="2"/>
  <c r="F156" i="3"/>
  <c r="H44" i="2"/>
  <c r="H101" i="3" s="1"/>
  <c r="H49" i="8" s="1"/>
  <c r="F46" i="3"/>
  <c r="F129" i="3"/>
  <c r="H73" i="1"/>
  <c r="H90" i="1"/>
  <c r="F185" i="3"/>
  <c r="H94" i="1"/>
  <c r="F189" i="3"/>
  <c r="F100" i="8" s="1"/>
  <c r="F131" i="3"/>
  <c r="H75" i="1"/>
  <c r="F139" i="3"/>
  <c r="H83" i="1"/>
  <c r="H47" i="1"/>
  <c r="H47" i="3" s="1"/>
  <c r="F47" i="3"/>
  <c r="F126" i="3"/>
  <c r="H70" i="1"/>
  <c r="F130" i="3"/>
  <c r="H74" i="1"/>
  <c r="H130" i="3" s="1"/>
  <c r="H91" i="1"/>
  <c r="H186" i="3" s="1"/>
  <c r="H96" i="8" s="1"/>
  <c r="F186" i="3"/>
  <c r="F96" i="8" s="1"/>
  <c r="H48" i="1"/>
  <c r="H48" i="3" s="1"/>
  <c r="F48" i="3"/>
  <c r="F127" i="3"/>
  <c r="H71" i="1"/>
  <c r="F134" i="3"/>
  <c r="H78" i="1"/>
  <c r="H134" i="3" s="1"/>
  <c r="H88" i="1"/>
  <c r="F183" i="3"/>
  <c r="H92" i="1"/>
  <c r="F187" i="3"/>
  <c r="F132" i="3"/>
  <c r="H76" i="1"/>
  <c r="F133" i="3"/>
  <c r="F67" i="8" s="1"/>
  <c r="H77" i="1"/>
  <c r="F128" i="3"/>
  <c r="H72" i="1"/>
  <c r="F135" i="3"/>
  <c r="F69" i="8" s="1"/>
  <c r="H79" i="1"/>
  <c r="H89" i="1"/>
  <c r="F184" i="3"/>
  <c r="H93" i="1"/>
  <c r="F188" i="3"/>
  <c r="F136" i="3"/>
  <c r="F70" i="8" s="1"/>
  <c r="H80" i="1"/>
  <c r="F54" i="3"/>
  <c r="F13" i="8" s="1"/>
  <c r="H54" i="1"/>
  <c r="H54" i="3" s="1"/>
  <c r="H13" i="8" s="1"/>
  <c r="H82" i="1"/>
  <c r="H138" i="3" s="1"/>
  <c r="H81" i="1"/>
  <c r="H137" i="3" s="1"/>
  <c r="F68" i="1"/>
  <c r="H100" i="2"/>
  <c r="F173" i="3"/>
  <c r="H101" i="2"/>
  <c r="F174" i="3"/>
  <c r="H31" i="2"/>
  <c r="H88" i="3" s="1"/>
  <c r="F29" i="2"/>
  <c r="H102" i="2"/>
  <c r="F175" i="3"/>
  <c r="H104" i="2"/>
  <c r="F177" i="3"/>
  <c r="H105" i="2"/>
  <c r="F178" i="3"/>
  <c r="H11" i="2"/>
  <c r="H63" i="3" s="1"/>
  <c r="F63" i="3"/>
  <c r="H103" i="2"/>
  <c r="F176" i="3"/>
  <c r="H37" i="2"/>
  <c r="H94" i="3" s="1"/>
  <c r="H43" i="2"/>
  <c r="H100" i="3" s="1"/>
  <c r="F46" i="8"/>
  <c r="F45" i="8" s="1"/>
  <c r="F122" i="3"/>
  <c r="H38" i="2"/>
  <c r="H95" i="3" s="1"/>
  <c r="H36" i="2"/>
  <c r="H93" i="3" s="1"/>
  <c r="H41" i="2"/>
  <c r="H98" i="3" s="1"/>
  <c r="H20" i="2"/>
  <c r="H72" i="3" s="1"/>
  <c r="F72" i="3"/>
  <c r="H24" i="2"/>
  <c r="H76" i="3" s="1"/>
  <c r="F76" i="3"/>
  <c r="H88" i="2"/>
  <c r="H161" i="3" s="1"/>
  <c r="F161" i="3"/>
  <c r="H12" i="2"/>
  <c r="H64" i="3" s="1"/>
  <c r="F64" i="3"/>
  <c r="H21" i="2"/>
  <c r="H73" i="3" s="1"/>
  <c r="H24" i="8" s="1"/>
  <c r="F73" i="3"/>
  <c r="F24" i="8" s="1"/>
  <c r="H25" i="2"/>
  <c r="H77" i="3" s="1"/>
  <c r="F77" i="3"/>
  <c r="H78" i="2"/>
  <c r="H151" i="3" s="1"/>
  <c r="F151" i="3"/>
  <c r="H97" i="2"/>
  <c r="F170" i="3"/>
  <c r="H13" i="2"/>
  <c r="H65" i="3" s="1"/>
  <c r="F65" i="3"/>
  <c r="H18" i="2"/>
  <c r="H70" i="3" s="1"/>
  <c r="F70" i="3"/>
  <c r="H22" i="2"/>
  <c r="H74" i="3" s="1"/>
  <c r="F74" i="3"/>
  <c r="H26" i="2"/>
  <c r="H78" i="3" s="1"/>
  <c r="F78" i="3"/>
  <c r="F120" i="3"/>
  <c r="H63" i="2"/>
  <c r="H120" i="3" s="1"/>
  <c r="H69" i="2"/>
  <c r="H142" i="3" s="1"/>
  <c r="F142" i="3"/>
  <c r="H75" i="2"/>
  <c r="H148" i="3" s="1"/>
  <c r="F148" i="3"/>
  <c r="H86" i="2"/>
  <c r="H159" i="3" s="1"/>
  <c r="F159" i="3"/>
  <c r="H91" i="2"/>
  <c r="F164" i="3"/>
  <c r="H98" i="2"/>
  <c r="H171" i="3" s="1"/>
  <c r="H86" i="8" s="1"/>
  <c r="F171" i="3"/>
  <c r="F86" i="8" s="1"/>
  <c r="H16" i="2"/>
  <c r="H68" i="3" s="1"/>
  <c r="F68" i="3"/>
  <c r="F50" i="2"/>
  <c r="H51" i="2"/>
  <c r="H73" i="2"/>
  <c r="H146" i="3" s="1"/>
  <c r="H77" i="2"/>
  <c r="H150" i="3" s="1"/>
  <c r="F150" i="3"/>
  <c r="H84" i="2"/>
  <c r="H157" i="3" s="1"/>
  <c r="F157" i="3"/>
  <c r="H93" i="2"/>
  <c r="F166" i="3"/>
  <c r="H17" i="2"/>
  <c r="H69" i="3" s="1"/>
  <c r="F69" i="3"/>
  <c r="H68" i="2"/>
  <c r="F67" i="2"/>
  <c r="H74" i="2"/>
  <c r="H147" i="3" s="1"/>
  <c r="F147" i="3"/>
  <c r="H85" i="2"/>
  <c r="H158" i="3" s="1"/>
  <c r="F158" i="3"/>
  <c r="H90" i="2"/>
  <c r="H163" i="3" s="1"/>
  <c r="F163" i="3"/>
  <c r="H15" i="2"/>
  <c r="H67" i="3" s="1"/>
  <c r="F67" i="3"/>
  <c r="H19" i="2"/>
  <c r="H71" i="3" s="1"/>
  <c r="F71" i="3"/>
  <c r="H23" i="2"/>
  <c r="H75" i="3" s="1"/>
  <c r="F75" i="3"/>
  <c r="H70" i="2"/>
  <c r="H143" i="3" s="1"/>
  <c r="F143" i="3"/>
  <c r="H76" i="2"/>
  <c r="H149" i="3" s="1"/>
  <c r="F149" i="3"/>
  <c r="H87" i="2"/>
  <c r="H160" i="3" s="1"/>
  <c r="F160" i="3"/>
  <c r="H92" i="2"/>
  <c r="F165" i="3"/>
  <c r="F121" i="3"/>
  <c r="F81" i="8" l="1"/>
  <c r="H81" i="8"/>
  <c r="F98" i="8"/>
  <c r="F97" i="8" s="1"/>
  <c r="H114" i="1"/>
  <c r="H50" i="2"/>
  <c r="H46" i="8"/>
  <c r="H45" i="8" s="1"/>
  <c r="H156" i="3"/>
  <c r="F64" i="8"/>
  <c r="H136" i="3"/>
  <c r="H189" i="3"/>
  <c r="H135" i="3"/>
  <c r="F66" i="8"/>
  <c r="H187" i="3"/>
  <c r="F65" i="8"/>
  <c r="H131" i="3"/>
  <c r="H128" i="3"/>
  <c r="H183" i="3"/>
  <c r="H139" i="3"/>
  <c r="H129" i="3"/>
  <c r="H184" i="3"/>
  <c r="H133" i="3"/>
  <c r="H188" i="3"/>
  <c r="H132" i="3"/>
  <c r="F95" i="8"/>
  <c r="H127" i="3"/>
  <c r="H126" i="3"/>
  <c r="H185" i="3"/>
  <c r="H46" i="3"/>
  <c r="H173" i="3"/>
  <c r="H176" i="3"/>
  <c r="H178" i="3"/>
  <c r="H175" i="3"/>
  <c r="H174" i="3"/>
  <c r="H177" i="3"/>
  <c r="F72" i="8"/>
  <c r="F71" i="8" s="1"/>
  <c r="F82" i="8"/>
  <c r="F80" i="8"/>
  <c r="F22" i="8"/>
  <c r="F29" i="8"/>
  <c r="F28" i="8" s="1"/>
  <c r="F43" i="8"/>
  <c r="H80" i="8"/>
  <c r="F20" i="8"/>
  <c r="F85" i="8"/>
  <c r="F84" i="8" s="1"/>
  <c r="F83" i="8" s="1"/>
  <c r="F27" i="8"/>
  <c r="F23" i="8" s="1"/>
  <c r="F21" i="8"/>
  <c r="F44" i="8"/>
  <c r="H29" i="8"/>
  <c r="H28" i="8" s="1"/>
  <c r="H27" i="8"/>
  <c r="H23" i="8" s="1"/>
  <c r="H22" i="8"/>
  <c r="H21" i="8"/>
  <c r="H20" i="8"/>
  <c r="H68" i="1"/>
  <c r="H170" i="3"/>
  <c r="H166" i="3"/>
  <c r="H165" i="3"/>
  <c r="H164" i="3"/>
  <c r="F172" i="3"/>
  <c r="H29" i="2"/>
  <c r="H62" i="3"/>
  <c r="H67" i="2"/>
  <c r="F62" i="3"/>
  <c r="H82" i="8" l="1"/>
  <c r="H98" i="8"/>
  <c r="H69" i="8"/>
  <c r="H64" i="8"/>
  <c r="H67" i="8"/>
  <c r="H100" i="8"/>
  <c r="H70" i="8"/>
  <c r="H65" i="8"/>
  <c r="H95" i="8"/>
  <c r="H172" i="3"/>
  <c r="F79" i="8"/>
  <c r="H19" i="8"/>
  <c r="H18" i="8" s="1"/>
  <c r="H17" i="8" s="1"/>
  <c r="F19" i="8"/>
  <c r="F18" i="8" s="1"/>
  <c r="F17" i="8" s="1"/>
  <c r="F142" i="8" s="1"/>
  <c r="H43" i="8"/>
  <c r="H44" i="8"/>
  <c r="H85" i="8"/>
  <c r="H84" i="8" s="1"/>
  <c r="H83" i="8" s="1"/>
  <c r="H79" i="8"/>
  <c r="H72" i="8"/>
  <c r="H71" i="8" l="1"/>
  <c r="H66" i="8"/>
  <c r="H97" i="8"/>
  <c r="D14" i="3" l="1"/>
  <c r="E14" i="3"/>
  <c r="F14" i="3"/>
  <c r="G14" i="3"/>
  <c r="H14" i="3"/>
  <c r="D110" i="3"/>
  <c r="E110" i="3"/>
  <c r="F110" i="3"/>
  <c r="G110" i="3"/>
  <c r="H110" i="3"/>
  <c r="D111" i="3"/>
  <c r="E111" i="3"/>
  <c r="F111" i="3"/>
  <c r="G111" i="3"/>
  <c r="H111" i="3"/>
  <c r="D112" i="3"/>
  <c r="E112" i="3"/>
  <c r="F112" i="3"/>
  <c r="G112" i="3"/>
  <c r="H112" i="3"/>
  <c r="D113" i="3"/>
  <c r="E113" i="3"/>
  <c r="F113" i="3"/>
  <c r="G113" i="3"/>
  <c r="H113" i="3"/>
  <c r="D115" i="3"/>
  <c r="E115" i="3"/>
  <c r="F115" i="3"/>
  <c r="G115" i="3"/>
  <c r="H115" i="3"/>
  <c r="D116" i="3"/>
  <c r="E116" i="3"/>
  <c r="F116" i="3"/>
  <c r="G116" i="3"/>
  <c r="H116" i="3"/>
  <c r="D117" i="3"/>
  <c r="E117" i="3"/>
  <c r="F117" i="3"/>
  <c r="G117" i="3"/>
  <c r="H117" i="3"/>
  <c r="D118" i="3"/>
  <c r="E118" i="3"/>
  <c r="F118" i="3"/>
  <c r="G118" i="3"/>
  <c r="H118" i="3"/>
  <c r="D119" i="3"/>
  <c r="D58" i="8" s="1"/>
  <c r="E119" i="3"/>
  <c r="E58" i="8" s="1"/>
  <c r="F119" i="3"/>
  <c r="F58" i="8" s="1"/>
  <c r="G119" i="3"/>
  <c r="G58" i="8" s="1"/>
  <c r="H119" i="3"/>
  <c r="H58" i="8" s="1"/>
  <c r="F57" i="8" l="1"/>
  <c r="F56" i="8"/>
  <c r="G57" i="8"/>
  <c r="E57" i="8"/>
  <c r="E56" i="8"/>
  <c r="D57" i="8"/>
  <c r="D56" i="8"/>
  <c r="H57" i="8"/>
  <c r="G56" i="8"/>
  <c r="H56" i="8"/>
  <c r="K86" i="1"/>
  <c r="H108" i="3"/>
  <c r="H54" i="8" s="1"/>
  <c r="H53" i="8" s="1"/>
  <c r="G108" i="3"/>
  <c r="G54" i="8" s="1"/>
  <c r="G53" i="8" s="1"/>
  <c r="F108" i="3"/>
  <c r="F54" i="8" s="1"/>
  <c r="F53" i="8" s="1"/>
  <c r="E108" i="3"/>
  <c r="E54" i="8" s="1"/>
  <c r="E53" i="8" s="1"/>
  <c r="D108" i="3"/>
  <c r="D51" i="3"/>
  <c r="E51" i="3"/>
  <c r="F51" i="3"/>
  <c r="G51" i="3"/>
  <c r="H51" i="3"/>
  <c r="F55" i="8" l="1"/>
  <c r="F52" i="8" s="1"/>
  <c r="F51" i="8" s="1"/>
  <c r="F145" i="8" s="1"/>
  <c r="E55" i="8"/>
  <c r="E52" i="8" s="1"/>
  <c r="E51" i="8" s="1"/>
  <c r="E145" i="8" s="1"/>
  <c r="G55" i="8"/>
  <c r="G52" i="8" s="1"/>
  <c r="G51" i="8" s="1"/>
  <c r="G145" i="8" s="1"/>
  <c r="D107" i="3"/>
  <c r="D54" i="8"/>
  <c r="D53" i="8" s="1"/>
  <c r="H55" i="8"/>
  <c r="H52" i="8" s="1"/>
  <c r="H51" i="8" s="1"/>
  <c r="H145" i="8" s="1"/>
  <c r="D55" i="8"/>
  <c r="D52" i="8" s="1"/>
  <c r="D51" i="8" s="1"/>
  <c r="D145" i="8" s="1"/>
  <c r="F216" i="3"/>
  <c r="F217" i="3"/>
  <c r="F137" i="8" s="1"/>
  <c r="F212" i="3"/>
  <c r="F130" i="8" s="1"/>
  <c r="F128" i="8" s="1"/>
  <c r="F127" i="8" s="1"/>
  <c r="F126" i="8" s="1"/>
  <c r="F209" i="3"/>
  <c r="F208" i="3"/>
  <c r="F206" i="3"/>
  <c r="F121" i="8" s="1"/>
  <c r="F120" i="8" s="1"/>
  <c r="F119" i="8" s="1"/>
  <c r="F118" i="8" s="1"/>
  <c r="F204" i="3"/>
  <c r="F203" i="3"/>
  <c r="F202" i="3"/>
  <c r="F201" i="3"/>
  <c r="F200" i="3"/>
  <c r="F199" i="3"/>
  <c r="F198" i="3"/>
  <c r="F197" i="3"/>
  <c r="F113" i="8" s="1"/>
  <c r="F195" i="3"/>
  <c r="F109" i="8" s="1"/>
  <c r="F108" i="8" s="1"/>
  <c r="F194" i="3"/>
  <c r="F107" i="8" s="1"/>
  <c r="F193" i="3"/>
  <c r="F106" i="8" s="1"/>
  <c r="F192" i="3"/>
  <c r="F105" i="8" s="1"/>
  <c r="F182" i="3"/>
  <c r="F94" i="8" s="1"/>
  <c r="F93" i="8" s="1"/>
  <c r="F92" i="8" s="1"/>
  <c r="F91" i="8" s="1"/>
  <c r="F180" i="3"/>
  <c r="F90" i="8" s="1"/>
  <c r="F89" i="8" s="1"/>
  <c r="F88" i="8" s="1"/>
  <c r="F87" i="8" s="1"/>
  <c r="F141" i="3"/>
  <c r="F76" i="8" s="1"/>
  <c r="F75" i="8" s="1"/>
  <c r="F74" i="8" s="1"/>
  <c r="F73" i="8" s="1"/>
  <c r="F125" i="3"/>
  <c r="F50" i="8"/>
  <c r="F85" i="3"/>
  <c r="F84" i="3"/>
  <c r="F83" i="3"/>
  <c r="F36" i="8" s="1"/>
  <c r="F82" i="3"/>
  <c r="F35" i="8" s="1"/>
  <c r="F61" i="3"/>
  <c r="F60" i="3"/>
  <c r="F59" i="3"/>
  <c r="F58" i="3"/>
  <c r="F57" i="3"/>
  <c r="F56" i="3"/>
  <c r="F55" i="3"/>
  <c r="F53" i="3"/>
  <c r="F52" i="3"/>
  <c r="F50" i="3"/>
  <c r="F49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5" i="3"/>
  <c r="F13" i="3"/>
  <c r="F12" i="3"/>
  <c r="F11" i="3"/>
  <c r="F121" i="1"/>
  <c r="F113" i="1"/>
  <c r="F110" i="1"/>
  <c r="F101" i="1"/>
  <c r="F122" i="1" s="1"/>
  <c r="F96" i="1"/>
  <c r="F86" i="1"/>
  <c r="F84" i="1"/>
  <c r="F63" i="1"/>
  <c r="F10" i="1"/>
  <c r="F9" i="1" s="1"/>
  <c r="F109" i="2"/>
  <c r="F108" i="2" s="1"/>
  <c r="F106" i="2"/>
  <c r="F99" i="2"/>
  <c r="F28" i="2"/>
  <c r="F10" i="2"/>
  <c r="F117" i="2" s="1"/>
  <c r="F24" i="4"/>
  <c r="F15" i="4"/>
  <c r="F8" i="4"/>
  <c r="H216" i="3"/>
  <c r="G216" i="3"/>
  <c r="H217" i="3"/>
  <c r="H137" i="8" s="1"/>
  <c r="G217" i="3"/>
  <c r="G137" i="8" s="1"/>
  <c r="H212" i="3"/>
  <c r="G212" i="3"/>
  <c r="H209" i="3"/>
  <c r="G209" i="3"/>
  <c r="G224" i="3" s="1"/>
  <c r="H208" i="3"/>
  <c r="G208" i="3"/>
  <c r="H206" i="3"/>
  <c r="H121" i="8" s="1"/>
  <c r="H120" i="8" s="1"/>
  <c r="H119" i="8" s="1"/>
  <c r="H118" i="8" s="1"/>
  <c r="G206" i="3"/>
  <c r="H204" i="3"/>
  <c r="G204" i="3"/>
  <c r="H203" i="3"/>
  <c r="G203" i="3"/>
  <c r="H202" i="3"/>
  <c r="G202" i="3"/>
  <c r="H201" i="3"/>
  <c r="G201" i="3"/>
  <c r="H200" i="3"/>
  <c r="G200" i="3"/>
  <c r="H199" i="3"/>
  <c r="G199" i="3"/>
  <c r="H198" i="3"/>
  <c r="G198" i="3"/>
  <c r="H197" i="3"/>
  <c r="H113" i="8" s="1"/>
  <c r="G197" i="3"/>
  <c r="G113" i="8" s="1"/>
  <c r="H195" i="3"/>
  <c r="G195" i="3"/>
  <c r="G109" i="8" s="1"/>
  <c r="G108" i="8" s="1"/>
  <c r="H194" i="3"/>
  <c r="G194" i="3"/>
  <c r="G107" i="8" s="1"/>
  <c r="H193" i="3"/>
  <c r="G193" i="3"/>
  <c r="G106" i="8" s="1"/>
  <c r="H192" i="3"/>
  <c r="G192" i="3"/>
  <c r="G105" i="8" s="1"/>
  <c r="H182" i="3"/>
  <c r="H94" i="8" s="1"/>
  <c r="H93" i="8" s="1"/>
  <c r="H92" i="8" s="1"/>
  <c r="H91" i="8" s="1"/>
  <c r="G182" i="3"/>
  <c r="G94" i="8" s="1"/>
  <c r="G93" i="8" s="1"/>
  <c r="G92" i="8" s="1"/>
  <c r="G91" i="8" s="1"/>
  <c r="H180" i="3"/>
  <c r="G180" i="3"/>
  <c r="H141" i="3"/>
  <c r="G141" i="3"/>
  <c r="G76" i="8" s="1"/>
  <c r="G75" i="8" s="1"/>
  <c r="G74" i="8" s="1"/>
  <c r="G73" i="8" s="1"/>
  <c r="H125" i="3"/>
  <c r="G125" i="3"/>
  <c r="H50" i="8"/>
  <c r="G50" i="8"/>
  <c r="H85" i="3"/>
  <c r="G85" i="3"/>
  <c r="H84" i="3"/>
  <c r="G84" i="3"/>
  <c r="H83" i="3"/>
  <c r="G83" i="3"/>
  <c r="G36" i="8" s="1"/>
  <c r="H82" i="3"/>
  <c r="G82" i="3"/>
  <c r="G35" i="8" s="1"/>
  <c r="H61" i="3"/>
  <c r="G61" i="3"/>
  <c r="H60" i="3"/>
  <c r="G60" i="3"/>
  <c r="H59" i="3"/>
  <c r="G59" i="3"/>
  <c r="H58" i="3"/>
  <c r="G58" i="3"/>
  <c r="H57" i="3"/>
  <c r="G57" i="3"/>
  <c r="H56" i="3"/>
  <c r="G56" i="3"/>
  <c r="H55" i="3"/>
  <c r="G55" i="3"/>
  <c r="H53" i="3"/>
  <c r="G53" i="3"/>
  <c r="H52" i="3"/>
  <c r="G52" i="3"/>
  <c r="H50" i="3"/>
  <c r="G50" i="3"/>
  <c r="H49" i="3"/>
  <c r="G49" i="3"/>
  <c r="H44" i="3"/>
  <c r="G44" i="3"/>
  <c r="H43" i="3"/>
  <c r="G43" i="3"/>
  <c r="H42" i="3"/>
  <c r="G42" i="3"/>
  <c r="H41" i="3"/>
  <c r="G41" i="3"/>
  <c r="H40" i="3"/>
  <c r="G40" i="3"/>
  <c r="H39" i="3"/>
  <c r="G39" i="3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H28" i="3"/>
  <c r="G28" i="3"/>
  <c r="H27" i="3"/>
  <c r="G27" i="3"/>
  <c r="H26" i="3"/>
  <c r="G26" i="3"/>
  <c r="H25" i="3"/>
  <c r="G25" i="3"/>
  <c r="H24" i="3"/>
  <c r="G24" i="3"/>
  <c r="H23" i="3"/>
  <c r="G23" i="3"/>
  <c r="H22" i="3"/>
  <c r="G22" i="3"/>
  <c r="H21" i="3"/>
  <c r="G21" i="3"/>
  <c r="H20" i="3"/>
  <c r="G20" i="3"/>
  <c r="H19" i="3"/>
  <c r="G19" i="3"/>
  <c r="H18" i="3"/>
  <c r="G18" i="3"/>
  <c r="H15" i="3"/>
  <c r="G15" i="3"/>
  <c r="H13" i="3"/>
  <c r="G13" i="3"/>
  <c r="H12" i="3"/>
  <c r="G12" i="3"/>
  <c r="H11" i="3"/>
  <c r="G11" i="3"/>
  <c r="H121" i="1"/>
  <c r="G121" i="1"/>
  <c r="H113" i="1"/>
  <c r="H110" i="1"/>
  <c r="G110" i="1"/>
  <c r="H101" i="1"/>
  <c r="H122" i="1" s="1"/>
  <c r="G101" i="1"/>
  <c r="G122" i="1" s="1"/>
  <c r="H96" i="1"/>
  <c r="G96" i="1"/>
  <c r="H86" i="1"/>
  <c r="G86" i="1"/>
  <c r="H84" i="1"/>
  <c r="G84" i="1"/>
  <c r="H63" i="1"/>
  <c r="G63" i="1"/>
  <c r="H10" i="1"/>
  <c r="H9" i="1" s="1"/>
  <c r="G10" i="1"/>
  <c r="G9" i="1" s="1"/>
  <c r="H109" i="2"/>
  <c r="H108" i="2" s="1"/>
  <c r="G118" i="2"/>
  <c r="H106" i="2"/>
  <c r="G106" i="2"/>
  <c r="H99" i="2"/>
  <c r="H120" i="2" s="1"/>
  <c r="G99" i="2"/>
  <c r="G28" i="2"/>
  <c r="H10" i="2"/>
  <c r="H117" i="2" s="1"/>
  <c r="G10" i="2"/>
  <c r="G117" i="2" s="1"/>
  <c r="H24" i="4"/>
  <c r="H33" i="4" s="1"/>
  <c r="G24" i="4"/>
  <c r="G33" i="4" s="1"/>
  <c r="H15" i="4"/>
  <c r="H32" i="4" s="1"/>
  <c r="G15" i="4"/>
  <c r="G32" i="4" s="1"/>
  <c r="G13" i="4"/>
  <c r="G30" i="4" s="1"/>
  <c r="H8" i="4"/>
  <c r="H31" i="4" s="1"/>
  <c r="G8" i="4"/>
  <c r="H41" i="4" l="1"/>
  <c r="F16" i="8"/>
  <c r="F15" i="8" s="1"/>
  <c r="F14" i="8"/>
  <c r="F11" i="8"/>
  <c r="H10" i="8"/>
  <c r="H16" i="8"/>
  <c r="H15" i="8" s="1"/>
  <c r="F12" i="8"/>
  <c r="G11" i="8"/>
  <c r="H11" i="8"/>
  <c r="F10" i="8"/>
  <c r="G10" i="8"/>
  <c r="G14" i="8"/>
  <c r="G16" i="8"/>
  <c r="G15" i="8" s="1"/>
  <c r="G12" i="8"/>
  <c r="H12" i="8"/>
  <c r="H14" i="8"/>
  <c r="G66" i="2"/>
  <c r="G107" i="3" s="1"/>
  <c r="G229" i="3" s="1"/>
  <c r="G120" i="2"/>
  <c r="G41" i="4" s="1"/>
  <c r="F66" i="2"/>
  <c r="F107" i="3" s="1"/>
  <c r="F120" i="2"/>
  <c r="G136" i="8"/>
  <c r="G134" i="8" s="1"/>
  <c r="G133" i="8" s="1"/>
  <c r="G132" i="8" s="1"/>
  <c r="G214" i="3"/>
  <c r="F136" i="8"/>
  <c r="F134" i="8" s="1"/>
  <c r="F133" i="8" s="1"/>
  <c r="F132" i="8" s="1"/>
  <c r="F144" i="8" s="1"/>
  <c r="F214" i="3"/>
  <c r="H136" i="8"/>
  <c r="H134" i="8" s="1"/>
  <c r="H133" i="8" s="1"/>
  <c r="H132" i="8" s="1"/>
  <c r="H214" i="3"/>
  <c r="F125" i="8"/>
  <c r="F124" i="8" s="1"/>
  <c r="F123" i="8" s="1"/>
  <c r="F122" i="8" s="1"/>
  <c r="F63" i="8"/>
  <c r="F62" i="8" s="1"/>
  <c r="F61" i="8" s="1"/>
  <c r="F60" i="8" s="1"/>
  <c r="F59" i="8" s="1"/>
  <c r="G63" i="8"/>
  <c r="G62" i="8" s="1"/>
  <c r="G61" i="8" s="1"/>
  <c r="G60" i="8" s="1"/>
  <c r="G59" i="8" s="1"/>
  <c r="G114" i="8"/>
  <c r="G125" i="8"/>
  <c r="G124" i="8" s="1"/>
  <c r="G123" i="8" s="1"/>
  <c r="G122" i="8" s="1"/>
  <c r="H125" i="8"/>
  <c r="H124" i="8" s="1"/>
  <c r="H123" i="8" s="1"/>
  <c r="H122" i="8" s="1"/>
  <c r="F37" i="8"/>
  <c r="F33" i="8" s="1"/>
  <c r="F32" i="8" s="1"/>
  <c r="F31" i="8" s="1"/>
  <c r="F48" i="8"/>
  <c r="F47" i="8" s="1"/>
  <c r="F115" i="8"/>
  <c r="G211" i="3"/>
  <c r="G130" i="8"/>
  <c r="G128" i="8" s="1"/>
  <c r="G127" i="8" s="1"/>
  <c r="G126" i="8" s="1"/>
  <c r="H36" i="8"/>
  <c r="H106" i="8"/>
  <c r="H109" i="8"/>
  <c r="H108" i="8" s="1"/>
  <c r="H211" i="3"/>
  <c r="H130" i="8"/>
  <c r="H128" i="8" s="1"/>
  <c r="H127" i="8" s="1"/>
  <c r="H126" i="8" s="1"/>
  <c r="G37" i="8"/>
  <c r="G33" i="8" s="1"/>
  <c r="G32" i="8" s="1"/>
  <c r="G31" i="8" s="1"/>
  <c r="G179" i="3"/>
  <c r="G90" i="8"/>
  <c r="G89" i="8" s="1"/>
  <c r="G88" i="8" s="1"/>
  <c r="G87" i="8" s="1"/>
  <c r="G104" i="8"/>
  <c r="G103" i="8" s="1"/>
  <c r="G102" i="8" s="1"/>
  <c r="G115" i="8"/>
  <c r="G117" i="8"/>
  <c r="G116" i="8" s="1"/>
  <c r="H35" i="8"/>
  <c r="H37" i="8"/>
  <c r="H179" i="3"/>
  <c r="H90" i="8"/>
  <c r="H115" i="8"/>
  <c r="H117" i="8"/>
  <c r="H116" i="8" s="1"/>
  <c r="H224" i="3"/>
  <c r="F104" i="8"/>
  <c r="F103" i="8" s="1"/>
  <c r="F114" i="8"/>
  <c r="F117" i="8"/>
  <c r="F116" i="8" s="1"/>
  <c r="G86" i="3"/>
  <c r="G42" i="8"/>
  <c r="G40" i="8" s="1"/>
  <c r="G39" i="8" s="1"/>
  <c r="G48" i="8"/>
  <c r="G47" i="8" s="1"/>
  <c r="G205" i="3"/>
  <c r="G121" i="8"/>
  <c r="G120" i="8" s="1"/>
  <c r="G119" i="8" s="1"/>
  <c r="G118" i="8" s="1"/>
  <c r="H76" i="8"/>
  <c r="H75" i="8" s="1"/>
  <c r="H74" i="8" s="1"/>
  <c r="H73" i="8" s="1"/>
  <c r="H42" i="8"/>
  <c r="H40" i="8" s="1"/>
  <c r="H39" i="8" s="1"/>
  <c r="H48" i="8"/>
  <c r="H47" i="8" s="1"/>
  <c r="F86" i="3"/>
  <c r="F42" i="8"/>
  <c r="F40" i="8" s="1"/>
  <c r="F39" i="8" s="1"/>
  <c r="H107" i="8"/>
  <c r="G38" i="4"/>
  <c r="H114" i="8"/>
  <c r="H105" i="8"/>
  <c r="H63" i="8"/>
  <c r="H62" i="8" s="1"/>
  <c r="H61" i="8" s="1"/>
  <c r="H60" i="8" s="1"/>
  <c r="G119" i="1"/>
  <c r="H205" i="3"/>
  <c r="H86" i="3"/>
  <c r="H119" i="1"/>
  <c r="H140" i="3"/>
  <c r="G140" i="3"/>
  <c r="F140" i="3"/>
  <c r="F179" i="3"/>
  <c r="F211" i="3"/>
  <c r="F224" i="3"/>
  <c r="F33" i="4"/>
  <c r="F32" i="4"/>
  <c r="F205" i="3"/>
  <c r="G120" i="1"/>
  <c r="H119" i="2"/>
  <c r="H40" i="4" s="1"/>
  <c r="H28" i="2"/>
  <c r="G119" i="2"/>
  <c r="G28" i="4"/>
  <c r="F31" i="4"/>
  <c r="F124" i="3"/>
  <c r="H191" i="3"/>
  <c r="G181" i="3"/>
  <c r="H207" i="3"/>
  <c r="F119" i="2"/>
  <c r="F40" i="4" s="1"/>
  <c r="G124" i="3"/>
  <c r="H226" i="3"/>
  <c r="G213" i="3"/>
  <c r="F181" i="3"/>
  <c r="F191" i="3"/>
  <c r="G226" i="3"/>
  <c r="H124" i="3"/>
  <c r="G207" i="3"/>
  <c r="F10" i="3"/>
  <c r="F81" i="3"/>
  <c r="H181" i="3"/>
  <c r="G191" i="3"/>
  <c r="F95" i="1"/>
  <c r="F62" i="1" s="1"/>
  <c r="F8" i="1" s="1"/>
  <c r="F196" i="3"/>
  <c r="F27" i="2"/>
  <c r="F9" i="2"/>
  <c r="F119" i="1"/>
  <c r="F118" i="2"/>
  <c r="F120" i="1"/>
  <c r="F207" i="3"/>
  <c r="G81" i="3"/>
  <c r="G196" i="3"/>
  <c r="G225" i="3" s="1"/>
  <c r="G10" i="3"/>
  <c r="G223" i="3" s="1"/>
  <c r="H10" i="3"/>
  <c r="H223" i="3" s="1"/>
  <c r="H81" i="3"/>
  <c r="H196" i="3"/>
  <c r="H225" i="3" s="1"/>
  <c r="G31" i="4"/>
  <c r="G34" i="4" s="1"/>
  <c r="H66" i="2"/>
  <c r="H118" i="2"/>
  <c r="H39" i="4" s="1"/>
  <c r="G9" i="2"/>
  <c r="G109" i="2"/>
  <c r="G108" i="2" s="1"/>
  <c r="G95" i="1"/>
  <c r="G62" i="1" s="1"/>
  <c r="G113" i="1"/>
  <c r="H120" i="1"/>
  <c r="H9" i="2"/>
  <c r="H95" i="1"/>
  <c r="H62" i="1" s="1"/>
  <c r="H8" i="1" s="1"/>
  <c r="D9" i="7"/>
  <c r="D8" i="7"/>
  <c r="D7" i="7"/>
  <c r="D6" i="7"/>
  <c r="D5" i="7"/>
  <c r="D4" i="7"/>
  <c r="D3" i="7"/>
  <c r="G39" i="4" l="1"/>
  <c r="F41" i="4"/>
  <c r="G27" i="2"/>
  <c r="F9" i="8"/>
  <c r="F4" i="8" s="1"/>
  <c r="F3" i="8" s="1"/>
  <c r="F139" i="8" s="1"/>
  <c r="H9" i="8"/>
  <c r="H4" i="8" s="1"/>
  <c r="H3" i="8" s="1"/>
  <c r="G9" i="8"/>
  <c r="G4" i="8" s="1"/>
  <c r="G3" i="8" s="1"/>
  <c r="G112" i="8"/>
  <c r="G111" i="8" s="1"/>
  <c r="G110" i="8" s="1"/>
  <c r="F39" i="4"/>
  <c r="F112" i="8"/>
  <c r="F111" i="8" s="1"/>
  <c r="F101" i="8" s="1"/>
  <c r="H33" i="8"/>
  <c r="H32" i="8" s="1"/>
  <c r="H31" i="8" s="1"/>
  <c r="G210" i="3"/>
  <c r="H59" i="8"/>
  <c r="H112" i="8"/>
  <c r="H111" i="8" s="1"/>
  <c r="H110" i="8" s="1"/>
  <c r="H89" i="8"/>
  <c r="F102" i="8"/>
  <c r="H104" i="8"/>
  <c r="H103" i="8" s="1"/>
  <c r="H102" i="8" s="1"/>
  <c r="F38" i="8"/>
  <c r="F30" i="8" s="1"/>
  <c r="G38" i="8"/>
  <c r="G30" i="8" s="1"/>
  <c r="F140" i="8"/>
  <c r="H38" i="8"/>
  <c r="G123" i="1"/>
  <c r="H227" i="3"/>
  <c r="G121" i="2"/>
  <c r="G42" i="4" s="1"/>
  <c r="G40" i="4"/>
  <c r="H121" i="2"/>
  <c r="F225" i="3"/>
  <c r="F223" i="3"/>
  <c r="F227" i="3"/>
  <c r="F229" i="3"/>
  <c r="F226" i="3"/>
  <c r="H123" i="1"/>
  <c r="G8" i="1"/>
  <c r="F213" i="3"/>
  <c r="H27" i="2"/>
  <c r="H8" i="2" s="1"/>
  <c r="H107" i="3"/>
  <c r="H229" i="3" s="1"/>
  <c r="F8" i="2"/>
  <c r="F80" i="3"/>
  <c r="G228" i="3"/>
  <c r="G222" i="3"/>
  <c r="G80" i="3"/>
  <c r="F222" i="3"/>
  <c r="H222" i="3"/>
  <c r="F121" i="2"/>
  <c r="H228" i="3"/>
  <c r="F123" i="3"/>
  <c r="H123" i="3"/>
  <c r="F228" i="3"/>
  <c r="G123" i="3"/>
  <c r="G227" i="3"/>
  <c r="G9" i="3"/>
  <c r="H213" i="3"/>
  <c r="F9" i="3"/>
  <c r="H9" i="3"/>
  <c r="G190" i="3"/>
  <c r="F190" i="3"/>
  <c r="F123" i="1"/>
  <c r="H190" i="3"/>
  <c r="G8" i="2"/>
  <c r="D208" i="3"/>
  <c r="F2" i="8" l="1"/>
  <c r="H30" i="8"/>
  <c r="G101" i="8"/>
  <c r="G2" i="8" s="1"/>
  <c r="F110" i="8"/>
  <c r="F141" i="8"/>
  <c r="H88" i="8"/>
  <c r="H101" i="8"/>
  <c r="F143" i="8"/>
  <c r="G233" i="3"/>
  <c r="G124" i="1"/>
  <c r="G122" i="2"/>
  <c r="H210" i="3"/>
  <c r="H233" i="3"/>
  <c r="H122" i="2"/>
  <c r="H124" i="1"/>
  <c r="F210" i="3"/>
  <c r="F122" i="2"/>
  <c r="H80" i="3"/>
  <c r="H79" i="3" s="1"/>
  <c r="F230" i="3"/>
  <c r="G230" i="3"/>
  <c r="H230" i="3"/>
  <c r="G79" i="3"/>
  <c r="G8" i="3" s="1"/>
  <c r="G231" i="3" s="1"/>
  <c r="G234" i="3" s="1"/>
  <c r="F79" i="3"/>
  <c r="F233" i="3"/>
  <c r="F124" i="1"/>
  <c r="D182" i="3"/>
  <c r="D94" i="8" s="1"/>
  <c r="D93" i="8" s="1"/>
  <c r="D92" i="8" s="1"/>
  <c r="D91" i="8" s="1"/>
  <c r="E182" i="3"/>
  <c r="E94" i="8" s="1"/>
  <c r="E93" i="8" s="1"/>
  <c r="E92" i="8" s="1"/>
  <c r="E91" i="8" s="1"/>
  <c r="F146" i="8" l="1"/>
  <c r="H87" i="8"/>
  <c r="H2" i="8" s="1"/>
  <c r="H8" i="3"/>
  <c r="F8" i="3"/>
  <c r="H231" i="3" l="1"/>
  <c r="H234" i="3" s="1"/>
  <c r="F231" i="3"/>
  <c r="F234" i="3" s="1"/>
  <c r="E10" i="1"/>
  <c r="E9" i="1" s="1"/>
  <c r="E63" i="1"/>
  <c r="E84" i="1"/>
  <c r="E86" i="1"/>
  <c r="E96" i="1"/>
  <c r="E101" i="1"/>
  <c r="E110" i="1"/>
  <c r="E114" i="1"/>
  <c r="E113" i="1" s="1"/>
  <c r="E95" i="1" l="1"/>
  <c r="E62" i="1" s="1"/>
  <c r="E8" i="1" s="1"/>
  <c r="E120" i="1" l="1"/>
  <c r="D121" i="1"/>
  <c r="E121" i="1"/>
  <c r="D180" i="3"/>
  <c r="D90" i="8" s="1"/>
  <c r="D89" i="8" s="1"/>
  <c r="D88" i="8" s="1"/>
  <c r="D87" i="8" s="1"/>
  <c r="E180" i="3"/>
  <c r="D84" i="1"/>
  <c r="E179" i="3" l="1"/>
  <c r="E90" i="8"/>
  <c r="E89" i="8" s="1"/>
  <c r="E88" i="8" s="1"/>
  <c r="E87" i="8" s="1"/>
  <c r="D179" i="3"/>
  <c r="B78" i="3" l="1"/>
  <c r="C78" i="3"/>
  <c r="D10" i="2"/>
  <c r="E10" i="2"/>
  <c r="E14" i="4" s="1"/>
  <c r="F14" i="4" s="1"/>
  <c r="H14" i="4" l="1"/>
  <c r="F13" i="4"/>
  <c r="D10" i="1"/>
  <c r="F30" i="4" l="1"/>
  <c r="F28" i="4"/>
  <c r="H13" i="4"/>
  <c r="E119" i="1"/>
  <c r="E122" i="1"/>
  <c r="E28" i="2"/>
  <c r="E99" i="2"/>
  <c r="E120" i="2" s="1"/>
  <c r="E106" i="2"/>
  <c r="E109" i="2"/>
  <c r="E108" i="2" s="1"/>
  <c r="E8" i="4"/>
  <c r="E31" i="4" s="1"/>
  <c r="E13" i="4"/>
  <c r="E30" i="4" s="1"/>
  <c r="E15" i="4"/>
  <c r="E32" i="4" s="1"/>
  <c r="E24" i="4"/>
  <c r="E33" i="4" s="1"/>
  <c r="E11" i="3"/>
  <c r="E12" i="3"/>
  <c r="E13" i="3"/>
  <c r="E15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40" i="3"/>
  <c r="E41" i="3"/>
  <c r="E42" i="3"/>
  <c r="E43" i="3"/>
  <c r="E44" i="3"/>
  <c r="E49" i="3"/>
  <c r="E50" i="3"/>
  <c r="E52" i="3"/>
  <c r="E53" i="3"/>
  <c r="E55" i="3"/>
  <c r="E56" i="3"/>
  <c r="E57" i="3"/>
  <c r="E58" i="3"/>
  <c r="E59" i="3"/>
  <c r="E60" i="3"/>
  <c r="E61" i="3"/>
  <c r="E82" i="3"/>
  <c r="E35" i="8" s="1"/>
  <c r="E83" i="3"/>
  <c r="E36" i="8" s="1"/>
  <c r="E84" i="3"/>
  <c r="E85" i="3"/>
  <c r="E50" i="8"/>
  <c r="E125" i="3"/>
  <c r="E141" i="3"/>
  <c r="E76" i="8" s="1"/>
  <c r="E75" i="8" s="1"/>
  <c r="E74" i="8" s="1"/>
  <c r="E73" i="8" s="1"/>
  <c r="E192" i="3"/>
  <c r="E105" i="8" s="1"/>
  <c r="E193" i="3"/>
  <c r="E106" i="8" s="1"/>
  <c r="E194" i="3"/>
  <c r="E107" i="8" s="1"/>
  <c r="E195" i="3"/>
  <c r="E109" i="8" s="1"/>
  <c r="E108" i="8" s="1"/>
  <c r="E197" i="3"/>
  <c r="E113" i="8" s="1"/>
  <c r="E198" i="3"/>
  <c r="E199" i="3"/>
  <c r="E200" i="3"/>
  <c r="E201" i="3"/>
  <c r="E202" i="3"/>
  <c r="E203" i="3"/>
  <c r="E204" i="3"/>
  <c r="E206" i="3"/>
  <c r="E121" i="8" s="1"/>
  <c r="E120" i="8" s="1"/>
  <c r="E119" i="8" s="1"/>
  <c r="E118" i="8" s="1"/>
  <c r="E208" i="3"/>
  <c r="E209" i="3"/>
  <c r="E212" i="3"/>
  <c r="E130" i="8" s="1"/>
  <c r="E128" i="8" s="1"/>
  <c r="E127" i="8" s="1"/>
  <c r="E126" i="8" s="1"/>
  <c r="E217" i="3"/>
  <c r="E137" i="8" s="1"/>
  <c r="E216" i="3"/>
  <c r="D11" i="3"/>
  <c r="D12" i="3"/>
  <c r="D13" i="3"/>
  <c r="D15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38" i="3"/>
  <c r="D39" i="3"/>
  <c r="D40" i="3"/>
  <c r="D41" i="3"/>
  <c r="D42" i="3"/>
  <c r="D43" i="3"/>
  <c r="D44" i="3"/>
  <c r="D49" i="3"/>
  <c r="D50" i="3"/>
  <c r="D52" i="3"/>
  <c r="D53" i="3"/>
  <c r="D55" i="3"/>
  <c r="D56" i="3"/>
  <c r="D57" i="3"/>
  <c r="D58" i="3"/>
  <c r="D59" i="3"/>
  <c r="D60" i="3"/>
  <c r="D61" i="3"/>
  <c r="D63" i="3"/>
  <c r="D20" i="8" s="1"/>
  <c r="D19" i="8" s="1"/>
  <c r="D18" i="8" s="1"/>
  <c r="D17" i="8" s="1"/>
  <c r="D142" i="8" s="1"/>
  <c r="D82" i="3"/>
  <c r="D35" i="8" s="1"/>
  <c r="D83" i="3"/>
  <c r="D36" i="8" s="1"/>
  <c r="D84" i="3"/>
  <c r="D85" i="3"/>
  <c r="D50" i="8"/>
  <c r="D125" i="3"/>
  <c r="E41" i="4" l="1"/>
  <c r="D14" i="8"/>
  <c r="D10" i="8"/>
  <c r="E16" i="8"/>
  <c r="E15" i="8" s="1"/>
  <c r="E14" i="8"/>
  <c r="D11" i="8"/>
  <c r="D12" i="8"/>
  <c r="E12" i="8"/>
  <c r="E11" i="8"/>
  <c r="E10" i="8"/>
  <c r="E136" i="8"/>
  <c r="E214" i="3"/>
  <c r="E227" i="3" s="1"/>
  <c r="E37" i="8"/>
  <c r="E33" i="8" s="1"/>
  <c r="E32" i="8" s="1"/>
  <c r="E31" i="8" s="1"/>
  <c r="E117" i="8"/>
  <c r="E116" i="8" s="1"/>
  <c r="E115" i="8"/>
  <c r="E42" i="8"/>
  <c r="E40" i="8" s="1"/>
  <c r="E39" i="8" s="1"/>
  <c r="E104" i="8"/>
  <c r="E103" i="8" s="1"/>
  <c r="D63" i="8"/>
  <c r="D62" i="8" s="1"/>
  <c r="D61" i="8" s="1"/>
  <c r="D60" i="8" s="1"/>
  <c r="D16" i="8"/>
  <c r="D15" i="8" s="1"/>
  <c r="E63" i="8"/>
  <c r="E62" i="8" s="1"/>
  <c r="E61" i="8" s="1"/>
  <c r="E60" i="8" s="1"/>
  <c r="E59" i="8" s="1"/>
  <c r="D42" i="8"/>
  <c r="D40" i="8" s="1"/>
  <c r="D39" i="8" s="1"/>
  <c r="D37" i="8"/>
  <c r="D33" i="8" s="1"/>
  <c r="D32" i="8" s="1"/>
  <c r="D31" i="8" s="1"/>
  <c r="E134" i="8"/>
  <c r="E133" i="8" s="1"/>
  <c r="E132" i="8" s="1"/>
  <c r="E144" i="8" s="1"/>
  <c r="E125" i="8"/>
  <c r="E124" i="8" s="1"/>
  <c r="E123" i="8" s="1"/>
  <c r="E122" i="8" s="1"/>
  <c r="E114" i="8"/>
  <c r="D48" i="8"/>
  <c r="D47" i="8" s="1"/>
  <c r="E48" i="8"/>
  <c r="E47" i="8" s="1"/>
  <c r="F34" i="4"/>
  <c r="F42" i="4" s="1"/>
  <c r="F38" i="4"/>
  <c r="D86" i="3"/>
  <c r="H30" i="4"/>
  <c r="H28" i="4"/>
  <c r="E86" i="3"/>
  <c r="D62" i="3"/>
  <c r="E140" i="3"/>
  <c r="E118" i="2"/>
  <c r="E39" i="4" s="1"/>
  <c r="G144" i="8"/>
  <c r="E211" i="3"/>
  <c r="E123" i="1"/>
  <c r="E119" i="2"/>
  <c r="E40" i="4" s="1"/>
  <c r="E66" i="2"/>
  <c r="E226" i="3"/>
  <c r="E181" i="3"/>
  <c r="E81" i="3"/>
  <c r="E10" i="3"/>
  <c r="E223" i="3" s="1"/>
  <c r="E28" i="4"/>
  <c r="E34" i="4"/>
  <c r="E207" i="3"/>
  <c r="E224" i="3"/>
  <c r="E191" i="3"/>
  <c r="E9" i="2"/>
  <c r="E117" i="2"/>
  <c r="E38" i="4" s="1"/>
  <c r="E124" i="3"/>
  <c r="E205" i="3"/>
  <c r="E196" i="3"/>
  <c r="E225" i="3" s="1"/>
  <c r="E9" i="8" l="1"/>
  <c r="E4" i="8" s="1"/>
  <c r="E3" i="8" s="1"/>
  <c r="E228" i="3"/>
  <c r="E38" i="8"/>
  <c r="E30" i="8" s="1"/>
  <c r="E112" i="8"/>
  <c r="E111" i="8" s="1"/>
  <c r="E110" i="8" s="1"/>
  <c r="E139" i="8"/>
  <c r="D9" i="8"/>
  <c r="D4" i="8" s="1"/>
  <c r="D3" i="8" s="1"/>
  <c r="E102" i="8"/>
  <c r="D38" i="8"/>
  <c r="D30" i="8" s="1"/>
  <c r="E140" i="8"/>
  <c r="H34" i="4"/>
  <c r="H42" i="4" s="1"/>
  <c r="H38" i="4"/>
  <c r="I226" i="3"/>
  <c r="G140" i="8"/>
  <c r="G142" i="8"/>
  <c r="G139" i="8"/>
  <c r="G141" i="8"/>
  <c r="E27" i="2"/>
  <c r="E8" i="2" s="1"/>
  <c r="E107" i="3"/>
  <c r="E229" i="3" s="1"/>
  <c r="E121" i="2"/>
  <c r="E42" i="4" s="1"/>
  <c r="E124" i="1"/>
  <c r="E213" i="3"/>
  <c r="E210" i="3" s="1"/>
  <c r="E123" i="3"/>
  <c r="E9" i="3"/>
  <c r="E190" i="3"/>
  <c r="E222" i="3"/>
  <c r="D99" i="2"/>
  <c r="D120" i="2" s="1"/>
  <c r="D110" i="1"/>
  <c r="D198" i="3"/>
  <c r="D199" i="3"/>
  <c r="D200" i="3"/>
  <c r="D201" i="3"/>
  <c r="D202" i="3"/>
  <c r="D216" i="3"/>
  <c r="D141" i="3"/>
  <c r="D76" i="8" s="1"/>
  <c r="D75" i="8" s="1"/>
  <c r="D74" i="8" s="1"/>
  <c r="D73" i="8" s="1"/>
  <c r="D209" i="3"/>
  <c r="D125" i="8" s="1"/>
  <c r="D124" i="8" s="1"/>
  <c r="D123" i="8" s="1"/>
  <c r="D122" i="8" s="1"/>
  <c r="D136" i="8" l="1"/>
  <c r="E143" i="8"/>
  <c r="E141" i="8"/>
  <c r="E101" i="8"/>
  <c r="E2" i="8" s="1"/>
  <c r="D115" i="8"/>
  <c r="D114" i="8"/>
  <c r="D59" i="8"/>
  <c r="D140" i="3"/>
  <c r="H142" i="8"/>
  <c r="G143" i="8"/>
  <c r="G146" i="8" s="1"/>
  <c r="I224" i="3"/>
  <c r="D119" i="2"/>
  <c r="D28" i="2"/>
  <c r="E80" i="3"/>
  <c r="E79" i="3" s="1"/>
  <c r="E8" i="3" s="1"/>
  <c r="E231" i="3" s="1"/>
  <c r="E122" i="2"/>
  <c r="E233" i="3"/>
  <c r="D224" i="3"/>
  <c r="E230" i="3"/>
  <c r="E146" i="8" l="1"/>
  <c r="E234" i="3"/>
  <c r="D117" i="2"/>
  <c r="D8" i="4"/>
  <c r="D24" i="4"/>
  <c r="I8" i="3" l="1"/>
  <c r="D31" i="4"/>
  <c r="D9" i="2"/>
  <c r="D33" i="4"/>
  <c r="D41" i="4" s="1"/>
  <c r="D66" i="2"/>
  <c r="D229" i="3" s="1"/>
  <c r="I229" i="3" l="1"/>
  <c r="D13" i="4"/>
  <c r="D15" i="4"/>
  <c r="D32" i="4" l="1"/>
  <c r="D40" i="4" s="1"/>
  <c r="D30" i="4"/>
  <c r="D38" i="4" s="1"/>
  <c r="D28" i="4"/>
  <c r="D203" i="3"/>
  <c r="D34" i="4" l="1"/>
  <c r="C4" i="4"/>
  <c r="D217" i="3" l="1"/>
  <c r="D212" i="3"/>
  <c r="D130" i="8" s="1"/>
  <c r="D128" i="8" s="1"/>
  <c r="D127" i="8" s="1"/>
  <c r="D126" i="8" s="1"/>
  <c r="D139" i="8" s="1"/>
  <c r="D206" i="3"/>
  <c r="D121" i="8" s="1"/>
  <c r="D120" i="8" s="1"/>
  <c r="D119" i="8" s="1"/>
  <c r="D118" i="8" s="1"/>
  <c r="D204" i="3"/>
  <c r="D117" i="8" s="1"/>
  <c r="D116" i="8" s="1"/>
  <c r="D197" i="3"/>
  <c r="D113" i="8" s="1"/>
  <c r="D112" i="8" s="1"/>
  <c r="D193" i="3"/>
  <c r="D106" i="8" s="1"/>
  <c r="D194" i="3"/>
  <c r="D107" i="8" s="1"/>
  <c r="D195" i="3"/>
  <c r="D109" i="8" s="1"/>
  <c r="D108" i="8" s="1"/>
  <c r="D192" i="3"/>
  <c r="D105" i="8" s="1"/>
  <c r="D124" i="3"/>
  <c r="D226" i="3"/>
  <c r="D111" i="8" l="1"/>
  <c r="D137" i="8"/>
  <c r="D134" i="8" s="1"/>
  <c r="D133" i="8" s="1"/>
  <c r="D132" i="8" s="1"/>
  <c r="D144" i="8" s="1"/>
  <c r="D214" i="3"/>
  <c r="D104" i="8"/>
  <c r="D103" i="8" s="1"/>
  <c r="D110" i="8"/>
  <c r="D141" i="8"/>
  <c r="D143" i="8"/>
  <c r="D123" i="3"/>
  <c r="D211" i="3"/>
  <c r="D81" i="3"/>
  <c r="D181" i="3"/>
  <c r="D191" i="3"/>
  <c r="D196" i="3"/>
  <c r="D96" i="1"/>
  <c r="D101" i="1"/>
  <c r="D122" i="1" s="1"/>
  <c r="D102" i="8" l="1"/>
  <c r="D101" i="8"/>
  <c r="D2" i="8" s="1"/>
  <c r="D140" i="8"/>
  <c r="D146" i="8" s="1"/>
  <c r="D148" i="8" s="1"/>
  <c r="D80" i="3"/>
  <c r="D228" i="3"/>
  <c r="I228" i="3"/>
  <c r="D227" i="3"/>
  <c r="I227" i="3"/>
  <c r="D222" i="3"/>
  <c r="D95" i="1"/>
  <c r="D205" i="3"/>
  <c r="D213" i="3"/>
  <c r="D190" i="3"/>
  <c r="D10" i="3"/>
  <c r="I223" i="3" l="1"/>
  <c r="I225" i="3"/>
  <c r="D210" i="3"/>
  <c r="D207" i="3"/>
  <c r="D225" i="3"/>
  <c r="D9" i="3"/>
  <c r="D223" i="3"/>
  <c r="D79" i="3" l="1"/>
  <c r="D230" i="3"/>
  <c r="D8" i="3" l="1"/>
  <c r="H141" i="8"/>
  <c r="H140" i="8"/>
  <c r="D106" i="2"/>
  <c r="D63" i="1"/>
  <c r="C8" i="3"/>
  <c r="C3" i="3"/>
  <c r="D231" i="3" l="1"/>
  <c r="H143" i="8"/>
  <c r="H144" i="8"/>
  <c r="H139" i="8"/>
  <c r="I222" i="3"/>
  <c r="D109" i="2"/>
  <c r="D108" i="2" s="1"/>
  <c r="D118" i="2"/>
  <c r="D39" i="4" s="1"/>
  <c r="D27" i="2"/>
  <c r="D9" i="1"/>
  <c r="H146" i="8" l="1"/>
  <c r="D8" i="2"/>
  <c r="D121" i="2"/>
  <c r="D42" i="4" s="1"/>
  <c r="D114" i="1"/>
  <c r="D120" i="1" s="1"/>
  <c r="D86" i="1"/>
  <c r="D122" i="2" l="1"/>
  <c r="D119" i="1"/>
  <c r="D123" i="1" s="1"/>
  <c r="D233" i="3" s="1"/>
  <c r="D62" i="1"/>
  <c r="D113" i="1"/>
  <c r="D8" i="1" l="1"/>
  <c r="D124" i="1" s="1"/>
  <c r="D234" i="3"/>
</calcChain>
</file>

<file path=xl/sharedStrings.xml><?xml version="1.0" encoding="utf-8"?>
<sst xmlns="http://schemas.openxmlformats.org/spreadsheetml/2006/main" count="1288" uniqueCount="277">
  <si>
    <t>Izvor fin.</t>
  </si>
  <si>
    <t>Konto</t>
  </si>
  <si>
    <t>Naziv</t>
  </si>
  <si>
    <t>31</t>
  </si>
  <si>
    <t>18054</t>
  </si>
  <si>
    <t>DECENTRALIZIRANE FUNKCIJE- MINIMALNI FINANCIJSKI STANDARD</t>
  </si>
  <si>
    <t>18054001</t>
  </si>
  <si>
    <t>MATERIJALNI I FINANCIJSKI RASHODI</t>
  </si>
  <si>
    <t>32111</t>
  </si>
  <si>
    <t>Dnevnice za službeni put u zemlji</t>
  </si>
  <si>
    <t>32113</t>
  </si>
  <si>
    <t>Naknade za smještaj na službenom putu u zemlji</t>
  </si>
  <si>
    <t>32115</t>
  </si>
  <si>
    <t>Naknade za prijevoz na službenom putu u zemlji</t>
  </si>
  <si>
    <t>32131</t>
  </si>
  <si>
    <t>Seminari, savjetovanja i simpoziji</t>
  </si>
  <si>
    <t>32211</t>
  </si>
  <si>
    <t>Uredski materijal</t>
  </si>
  <si>
    <t>32212</t>
  </si>
  <si>
    <t>Literatura (publikacije, časopisi, glasila, knjige i ostalo)</t>
  </si>
  <si>
    <t>32214</t>
  </si>
  <si>
    <t>Materijal i sredstva za čišćenje i održavanje</t>
  </si>
  <si>
    <t>32216</t>
  </si>
  <si>
    <t>Materijal za higijenske potrebe i njegu</t>
  </si>
  <si>
    <t>32219</t>
  </si>
  <si>
    <t>Ostali materijal za potrebe redovnog poslovanja</t>
  </si>
  <si>
    <t>32229</t>
  </si>
  <si>
    <t>Ostali materijal i sirovine</t>
  </si>
  <si>
    <t>32231</t>
  </si>
  <si>
    <t>Električna energija</t>
  </si>
  <si>
    <t>32241</t>
  </si>
  <si>
    <t>Materijal i dijelovi za tekuće i inveticijsko održavanje građevinskih objekata</t>
  </si>
  <si>
    <t>32242</t>
  </si>
  <si>
    <t>Materijal i dijelovi za tekuće i investicijsko održavanje postrojenja i opreme</t>
  </si>
  <si>
    <t>32251</t>
  </si>
  <si>
    <t>Sitni inventar</t>
  </si>
  <si>
    <t>32271</t>
  </si>
  <si>
    <t>Službena, radna i zaštitna odjeća i obuća</t>
  </si>
  <si>
    <t>32311</t>
  </si>
  <si>
    <t>Usluge telefona, telefaksa</t>
  </si>
  <si>
    <t>32313</t>
  </si>
  <si>
    <t>Poštarina (pisma, tiskanice i sl.)</t>
  </si>
  <si>
    <t>32319</t>
  </si>
  <si>
    <t>Ostale usluge za komunikaciju i prijevoz</t>
  </si>
  <si>
    <t>32321</t>
  </si>
  <si>
    <t>Usluge tekućeg i investicijskog održavanja građevinskih objekata</t>
  </si>
  <si>
    <t>32322</t>
  </si>
  <si>
    <t>Usluge tekućeg i investicijskog održavanja postrojenja i opreme</t>
  </si>
  <si>
    <t>32341</t>
  </si>
  <si>
    <t>Opskrba vodom</t>
  </si>
  <si>
    <t>32342</t>
  </si>
  <si>
    <t>Iznošenje i odvoz smeća</t>
  </si>
  <si>
    <t>32349</t>
  </si>
  <si>
    <t>Ostale komunalne usluge</t>
  </si>
  <si>
    <t>32379</t>
  </si>
  <si>
    <t>Ostale intelektualne usluge</t>
  </si>
  <si>
    <t>32381</t>
  </si>
  <si>
    <t>Usluge ažuriranja računalnih baza</t>
  </si>
  <si>
    <t>32389</t>
  </si>
  <si>
    <t>Ostale računalne usluge</t>
  </si>
  <si>
    <t>32396</t>
  </si>
  <si>
    <t>Usluge čuvanja imovine i obveza</t>
  </si>
  <si>
    <t>32399</t>
  </si>
  <si>
    <t>Ostale nespomenute usluge</t>
  </si>
  <si>
    <t>32922</t>
  </si>
  <si>
    <t>Premije osiguranja ostale imovine</t>
  </si>
  <si>
    <t>32931</t>
  </si>
  <si>
    <t>Reprezentacija</t>
  </si>
  <si>
    <t>32941</t>
  </si>
  <si>
    <t>Tuzemne članarine</t>
  </si>
  <si>
    <t>32959</t>
  </si>
  <si>
    <t>Ostale pristojbe i naknade</t>
  </si>
  <si>
    <t>32999</t>
  </si>
  <si>
    <t>Ostali nespomenuti rashodi poslovanja</t>
  </si>
  <si>
    <t>34312</t>
  </si>
  <si>
    <t>Usluge platnog prometa</t>
  </si>
  <si>
    <t>18055</t>
  </si>
  <si>
    <t>DECENTRALIZIRANE FUNKCIJE - IZNAD MINIMALNOG FINANCIJSKOG STANDARDA</t>
  </si>
  <si>
    <t>18055002</t>
  </si>
  <si>
    <t>OSTALI PROJEKTI U OSNOVNOM ŠKOLSTVU</t>
  </si>
  <si>
    <t>11</t>
  </si>
  <si>
    <t>Opći prihodi i primici</t>
  </si>
  <si>
    <t>37219</t>
  </si>
  <si>
    <t>Ostale naknade iz proračuna u novcu</t>
  </si>
  <si>
    <t>18055006</t>
  </si>
  <si>
    <t>PRODUŽENI BORAVAK</t>
  </si>
  <si>
    <t>31111</t>
  </si>
  <si>
    <t>Plaće za zaposlene</t>
  </si>
  <si>
    <t>31212</t>
  </si>
  <si>
    <t>Nagrade</t>
  </si>
  <si>
    <t>31215</t>
  </si>
  <si>
    <t>Naknade za bolest, invalidnost i smrtni slučaj</t>
  </si>
  <si>
    <t>31216</t>
  </si>
  <si>
    <t>Regres za godišnji odmor</t>
  </si>
  <si>
    <t>31219</t>
  </si>
  <si>
    <t>Ostali nenavedeni rashodi za zaposlene</t>
  </si>
  <si>
    <t>31321</t>
  </si>
  <si>
    <t>Doprinosi za obvezno zdravstveno osiguranje</t>
  </si>
  <si>
    <t>32121</t>
  </si>
  <si>
    <t>Naknade za prijevoz na posao i s posla</t>
  </si>
  <si>
    <t>18055023</t>
  </si>
  <si>
    <t>STRUČNO RAZVOJNE SLUŽBE</t>
  </si>
  <si>
    <t>18055036</t>
  </si>
  <si>
    <t>ASISTENT U NASTAVI</t>
  </si>
  <si>
    <t>44</t>
  </si>
  <si>
    <t>EU fondovi-pomoći</t>
  </si>
  <si>
    <t>18055040</t>
  </si>
  <si>
    <t>SHEMA ŠKOLSKOG VOĆA</t>
  </si>
  <si>
    <t>32224</t>
  </si>
  <si>
    <t>Namirnice</t>
  </si>
  <si>
    <t>18057</t>
  </si>
  <si>
    <t>KAPITALNO ULAGANJE U ŠKOLSTVO - IZNAD MINIMALNOG FINANCIJSKOG STANDARDA</t>
  </si>
  <si>
    <t>18057001</t>
  </si>
  <si>
    <t>ŠKOLSKA OPREMA</t>
  </si>
  <si>
    <t>42211</t>
  </si>
  <si>
    <t>Računala i računalna oprema</t>
  </si>
  <si>
    <t>42411</t>
  </si>
  <si>
    <t>Knjige u knjižnici</t>
  </si>
  <si>
    <t>18054004</t>
  </si>
  <si>
    <t>REDOVNA DJELATNOST OSNOVNOG OBRAZOVANJA</t>
  </si>
  <si>
    <t>49</t>
  </si>
  <si>
    <t>32955</t>
  </si>
  <si>
    <t>Novčana naknada poslodavca zbog nezapošljavanja osoba s invaliditetom</t>
  </si>
  <si>
    <t>25</t>
  </si>
  <si>
    <t>55</t>
  </si>
  <si>
    <t>32363</t>
  </si>
  <si>
    <t>Laboratorijske usluge</t>
  </si>
  <si>
    <t>18055039</t>
  </si>
  <si>
    <t>NABAVA ŠKOLSKIH UDŽBENIKA</t>
  </si>
  <si>
    <t>IZVOR 11</t>
  </si>
  <si>
    <t>IZVOR 31</t>
  </si>
  <si>
    <t>IZVOR 44</t>
  </si>
  <si>
    <t>IZVOR 49</t>
  </si>
  <si>
    <t>IZVOR 25</t>
  </si>
  <si>
    <t>IZVOR 55</t>
  </si>
  <si>
    <t>32233</t>
  </si>
  <si>
    <t>Plin</t>
  </si>
  <si>
    <t>32234</t>
  </si>
  <si>
    <t>Motorni benzin i dizel gorivo</t>
  </si>
  <si>
    <t>32239</t>
  </si>
  <si>
    <t>Ostali materijali za proizvodnju energije (ugljen, drva, teško ulje)</t>
  </si>
  <si>
    <t>32244</t>
  </si>
  <si>
    <t>Ostali materijal i dijelovi za tekuće i investicijsko održavanje</t>
  </si>
  <si>
    <t>32343</t>
  </si>
  <si>
    <t>Deratizacija i dezinsekcija</t>
  </si>
  <si>
    <t>Licence</t>
  </si>
  <si>
    <t>32373</t>
  </si>
  <si>
    <t>Usluge odvjetnika i pravnog savjetovanja</t>
  </si>
  <si>
    <t>32391</t>
  </si>
  <si>
    <t>Grafičke i tiskarske usluge, usluge kopiranja i uvezivanja i slično</t>
  </si>
  <si>
    <t>37221</t>
  </si>
  <si>
    <t>Sufinanciranje cijene prijevoza</t>
  </si>
  <si>
    <t>31332</t>
  </si>
  <si>
    <t>Doprinos za obvezno osiguranje u slučaju nazaposlenosti</t>
  </si>
  <si>
    <t>32361</t>
  </si>
  <si>
    <t>Obvezni i preventivni zdravstveni pregledi zaposlenika</t>
  </si>
  <si>
    <t>Donacije i ostali namjenski prihodi proračunskih korisnika</t>
  </si>
  <si>
    <t>Vlastiti prihodi proračunskih korisnika</t>
  </si>
  <si>
    <t>OSNOVNA ŠKOLA I. GUNDULIĆ</t>
  </si>
  <si>
    <t>32312</t>
  </si>
  <si>
    <t>Usluge interneta</t>
  </si>
  <si>
    <t>32353</t>
  </si>
  <si>
    <t>Najamnine za opremu</t>
  </si>
  <si>
    <t>34311</t>
  </si>
  <si>
    <t>Usluge banaka</t>
  </si>
  <si>
    <t>42273</t>
  </si>
  <si>
    <t>Oprema</t>
  </si>
  <si>
    <t>Naziv Konto</t>
  </si>
  <si>
    <t>64132</t>
  </si>
  <si>
    <t>Kamate na depozite po viđenju</t>
  </si>
  <si>
    <t>66141</t>
  </si>
  <si>
    <t>Prihodi od prodanih proizvoda</t>
  </si>
  <si>
    <t>Pomoći iz državnog proračuna za plaće te ostale rashode za zaposlene</t>
  </si>
  <si>
    <t>63612</t>
  </si>
  <si>
    <t>Tekuće pomoći proračunskim korisnicima iz proračuna koji im nije nadležan</t>
  </si>
  <si>
    <t>63613</t>
  </si>
  <si>
    <t>Tekuće pomoći proračunskim korisnicima iz proračuna JLP(R)S koji im nije nadležan</t>
  </si>
  <si>
    <t>63622</t>
  </si>
  <si>
    <t>Kapitalne pomoći iz državnog proračuna proračunskim korisnicima proračuna JLP(R)S</t>
  </si>
  <si>
    <t>65264</t>
  </si>
  <si>
    <t>Sufinanciranje cijene usluge, participacije i slično</t>
  </si>
  <si>
    <t>72119</t>
  </si>
  <si>
    <t>Ostali stambeni objekti</t>
  </si>
  <si>
    <t xml:space="preserve">UKUPNO VAPROR. PRIHODI: </t>
  </si>
  <si>
    <t>Plaće po sudskim presudama</t>
  </si>
  <si>
    <t>Ostali nespomenuti prihodi po posebnim propisima</t>
  </si>
  <si>
    <t>Tekuće donacije od trgovačkih društava</t>
  </si>
  <si>
    <t>Prihodi od pruženih usluga</t>
  </si>
  <si>
    <t>IZVOR 29</t>
  </si>
  <si>
    <t>Višak</t>
  </si>
  <si>
    <t>Višak prihoda poslovanja</t>
  </si>
  <si>
    <t>Materijal i dijelovi za tekuće i investicijsko održavanje gređev.</t>
  </si>
  <si>
    <t>Uredski namještaj</t>
  </si>
  <si>
    <t>Uređaji</t>
  </si>
  <si>
    <t>Troškovi sudskih postupaka</t>
  </si>
  <si>
    <t>Doprinosi za obvezno osiguranje u slučaju nezaposlenosti</t>
  </si>
  <si>
    <t>Doprinosi za ozljede na radu</t>
  </si>
  <si>
    <t>Zatezne kamate za poreze</t>
  </si>
  <si>
    <t>Zatezne kamate na doprinose</t>
  </si>
  <si>
    <t>IZVOR 42</t>
  </si>
  <si>
    <t>OSNOVNA ŠKOLA IVANA GUNDULIĆA</t>
  </si>
  <si>
    <t>DUBROVNIK</t>
  </si>
  <si>
    <t>Ostale zatezne kamate</t>
  </si>
  <si>
    <t>TEKUĆE I INVESTICIJSKO ODRŽAVANJE IZNAD MINIMALNOG STANDARDA</t>
  </si>
  <si>
    <t>Usluge tekuĆeg i investicijskog održavanja graðevinskih objekata</t>
  </si>
  <si>
    <t>KRUH I PECIVA</t>
  </si>
  <si>
    <t>MESO I MESNE PRERAĐEVINE</t>
  </si>
  <si>
    <t>VOĆE I POVRĆE (BEZ ŠKOLSKOG VOĆA)</t>
  </si>
  <si>
    <t>OSTALE NAMIRNICE</t>
  </si>
  <si>
    <t>MATERIJAL ZA ČIŠĆENJE</t>
  </si>
  <si>
    <t>ELEKTRIČNA ENERGIJA</t>
  </si>
  <si>
    <t>ŠKOLSKO VOĆE</t>
  </si>
  <si>
    <t>PLAN 2022</t>
  </si>
  <si>
    <t>32393</t>
  </si>
  <si>
    <t>Uređenje prostora</t>
  </si>
  <si>
    <t>Doprinosi za obvezno ZO - ugovor o djelu</t>
  </si>
  <si>
    <t>Naknada za smještaj na službenom putu u zemlji</t>
  </si>
  <si>
    <t>Naknada za prijevoz na službenom putu u zemlji</t>
  </si>
  <si>
    <t>32372</t>
  </si>
  <si>
    <t>Ugovori o djelu</t>
  </si>
  <si>
    <t>42231</t>
  </si>
  <si>
    <t>Oprema za grijanje, ventilaciju i hlađenje</t>
  </si>
  <si>
    <t xml:space="preserve">Namirnice </t>
  </si>
  <si>
    <t>Grafičke i tiskarske usluge, usluge kopiranja, uvezivanja i slično</t>
  </si>
  <si>
    <t>Šifra</t>
  </si>
  <si>
    <t>Rebalans +/-</t>
  </si>
  <si>
    <t>Novi plan</t>
  </si>
  <si>
    <t>Izvor</t>
  </si>
  <si>
    <t>OŠ IVANA GUNDULIĆA</t>
  </si>
  <si>
    <t>Rashodi poslovanja</t>
  </si>
  <si>
    <t>Rashodi za zaposlene</t>
  </si>
  <si>
    <t>Plaće (Bruto)</t>
  </si>
  <si>
    <t>Ostali rashodi za zaposlene</t>
  </si>
  <si>
    <t>Doprinosi na plaće</t>
  </si>
  <si>
    <t>Materijalni rashodi</t>
  </si>
  <si>
    <t>Naknade troškova zaposlenima</t>
  </si>
  <si>
    <t>Rashodi za materijal i energiju</t>
  </si>
  <si>
    <t>Rashodi za usluge</t>
  </si>
  <si>
    <t>Financijski  rashodi</t>
  </si>
  <si>
    <t>Ostali financijski rashodi</t>
  </si>
  <si>
    <t>Ostale naknade građanima i kućanstvima iz proračuna</t>
  </si>
  <si>
    <t>Naknade građanima i kućanstvima iz proračuna</t>
  </si>
  <si>
    <t>Rashodi za nabavu nefinancijske imovine</t>
  </si>
  <si>
    <t>Rashodi za nabavu proizvedene dugotrajne imovine</t>
  </si>
  <si>
    <t>Postrojenja i oprema</t>
  </si>
  <si>
    <t>TEKUĆE I INV. ODRŽ IZNAD MIN. STANDARDA</t>
  </si>
  <si>
    <t xml:space="preserve"> ŠKOLSKA OPREMA</t>
  </si>
  <si>
    <t>Građevinski objekti</t>
  </si>
  <si>
    <t>višak</t>
  </si>
  <si>
    <t>VIŠAK</t>
  </si>
  <si>
    <t>EU - FONDOVI POMOĆI</t>
  </si>
  <si>
    <t>Materjalni rashodi</t>
  </si>
  <si>
    <t>Naknade troškova službenog puta</t>
  </si>
  <si>
    <t>Troškovi sudskog postupka</t>
  </si>
  <si>
    <t>Zatezne kamate za doprinose iz i na</t>
  </si>
  <si>
    <t>Zatezne kamate na poreze i prireze</t>
  </si>
  <si>
    <t>Doprinos za obv.osig. U slučaju nezaposlenosti</t>
  </si>
  <si>
    <t>rebalans +/-</t>
  </si>
  <si>
    <t>32141</t>
  </si>
  <si>
    <t>Naknada za korištenje privatnog automobila u službene svrhe</t>
  </si>
  <si>
    <t>Dop.za obvezno os.u slučaju nezaposl.</t>
  </si>
  <si>
    <t>34339</t>
  </si>
  <si>
    <t>PLAN I</t>
  </si>
  <si>
    <t>PLAN II</t>
  </si>
  <si>
    <t>Naknade troškova osobama izvan radnog odnosa</t>
  </si>
  <si>
    <t>Rebalans FP 2022.</t>
  </si>
  <si>
    <t>Strojevi</t>
  </si>
  <si>
    <t>Kapitalne donacije od trgovačkih društava</t>
  </si>
  <si>
    <t>Otpremnine</t>
  </si>
  <si>
    <t>32132</t>
  </si>
  <si>
    <t>Tečajevi i stručni ispiti</t>
  </si>
  <si>
    <t>42271</t>
  </si>
  <si>
    <t>32119</t>
  </si>
  <si>
    <t>Ostali rashodi za službena putovanja</t>
  </si>
  <si>
    <t>42262</t>
  </si>
  <si>
    <t>Glazbeni instrumenti i oprema</t>
  </si>
  <si>
    <t>Prosinac, 2022.g.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</si>
</sst>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,###,##0.00#####"/>
  </numFmts>
  <fonts count="1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1"/>
      <color indexed="8"/>
      <name val="Calibri"/>
      <family val="2"/>
      <charset val="238"/>
      <scheme val="minor"/>
    </font>
    <font>
      <b/>
      <sz val="11"/>
      <name val="Calibri"/>
      <family val="2"/>
      <charset val="238"/>
    </font>
    <font>
      <b/>
      <sz val="12"/>
      <color indexed="8"/>
      <name val="Calibri"/>
      <family val="2"/>
      <charset val="238"/>
      <scheme val="minor"/>
    </font>
    <font>
      <sz val="11"/>
      <color indexed="8"/>
      <name val="Calibri"/>
      <family val="2"/>
      <charset val="238"/>
      <scheme val="minor"/>
    </font>
    <font>
      <sz val="12"/>
      <color indexed="8"/>
      <name val="Calibri"/>
      <family val="2"/>
      <charset val="238"/>
      <scheme val="minor"/>
    </font>
    <font>
      <b/>
      <sz val="20"/>
      <color theme="1"/>
      <name val="Calibri"/>
      <family val="2"/>
      <charset val="238"/>
      <scheme val="minor"/>
    </font>
    <font>
      <b/>
      <sz val="18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sz val="10"/>
      <color indexed="8"/>
      <name val="MS Sans Serif"/>
      <charset val="238"/>
    </font>
    <font>
      <b/>
      <sz val="10"/>
      <color indexed="8"/>
      <name val="Arial"/>
      <family val="2"/>
      <charset val="238"/>
    </font>
    <font>
      <b/>
      <sz val="10"/>
      <name val="Arial"/>
      <family val="2"/>
      <charset val="238"/>
    </font>
    <font>
      <b/>
      <i/>
      <sz val="10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b/>
      <sz val="9"/>
      <color indexed="8"/>
      <name val="Arial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hair">
        <color auto="1"/>
      </bottom>
      <diagonal/>
    </border>
    <border>
      <left style="thin">
        <color indexed="64"/>
      </left>
      <right style="thin">
        <color indexed="64"/>
      </right>
      <top style="hair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</borders>
  <cellStyleXfs count="4">
    <xf numFmtId="0" fontId="0" fillId="0" borderId="0"/>
    <xf numFmtId="0" fontId="2" fillId="0" borderId="0"/>
    <xf numFmtId="0" fontId="1" fillId="0" borderId="0"/>
    <xf numFmtId="0" fontId="12" fillId="0" borderId="0"/>
  </cellStyleXfs>
  <cellXfs count="114">
    <xf numFmtId="0" fontId="0" fillId="0" borderId="0" xfId="0"/>
    <xf numFmtId="4" fontId="0" fillId="0" borderId="0" xfId="0" applyNumberFormat="1"/>
    <xf numFmtId="4" fontId="3" fillId="2" borderId="1" xfId="0" applyNumberFormat="1" applyFont="1" applyFill="1" applyBorder="1" applyAlignment="1">
      <alignment horizontal="center"/>
    </xf>
    <xf numFmtId="4" fontId="0" fillId="0" borderId="0" xfId="0" applyNumberFormat="1" applyAlignment="1">
      <alignment horizontal="right"/>
    </xf>
    <xf numFmtId="4" fontId="4" fillId="0" borderId="0" xfId="0" applyNumberFormat="1" applyFont="1"/>
    <xf numFmtId="4" fontId="6" fillId="0" borderId="0" xfId="0" applyNumberFormat="1" applyFont="1"/>
    <xf numFmtId="4" fontId="0" fillId="0" borderId="0" xfId="0" applyNumberFormat="1" applyFill="1"/>
    <xf numFmtId="4" fontId="4" fillId="0" borderId="0" xfId="0" applyNumberFormat="1" applyFont="1" applyFill="1"/>
    <xf numFmtId="4" fontId="0" fillId="0" borderId="0" xfId="0" applyNumberFormat="1" applyAlignment="1">
      <alignment horizontal="center"/>
    </xf>
    <xf numFmtId="0" fontId="4" fillId="0" borderId="0" xfId="0" applyFont="1"/>
    <xf numFmtId="0" fontId="3" fillId="2" borderId="1" xfId="0" applyFont="1" applyFill="1" applyBorder="1" applyAlignment="1">
      <alignment horizontal="center"/>
    </xf>
    <xf numFmtId="0" fontId="3" fillId="2" borderId="2" xfId="0" applyFont="1" applyFill="1" applyBorder="1"/>
    <xf numFmtId="0" fontId="4" fillId="0" borderId="0" xfId="0" applyFont="1" applyAlignment="1">
      <alignment horizontal="right"/>
    </xf>
    <xf numFmtId="0" fontId="8" fillId="0" borderId="0" xfId="0" applyFont="1"/>
    <xf numFmtId="164" fontId="0" fillId="0" borderId="0" xfId="0" applyNumberFormat="1"/>
    <xf numFmtId="164" fontId="4" fillId="0" borderId="0" xfId="0" applyNumberFormat="1" applyFont="1"/>
    <xf numFmtId="0" fontId="2" fillId="0" borderId="0" xfId="1" applyAlignment="1">
      <alignment horizontal="center" vertical="center"/>
    </xf>
    <xf numFmtId="0" fontId="2" fillId="0" borderId="0" xfId="1"/>
    <xf numFmtId="49" fontId="3" fillId="2" borderId="1" xfId="0" applyNumberFormat="1" applyFont="1" applyFill="1" applyBorder="1" applyAlignment="1">
      <alignment horizontal="center"/>
    </xf>
    <xf numFmtId="49" fontId="5" fillId="2" borderId="1" xfId="0" applyNumberFormat="1" applyFont="1" applyFill="1" applyBorder="1" applyAlignment="1">
      <alignment horizontal="center"/>
    </xf>
    <xf numFmtId="4" fontId="3" fillId="2" borderId="3" xfId="0" applyNumberFormat="1" applyFont="1" applyFill="1" applyBorder="1" applyAlignment="1">
      <alignment horizontal="center"/>
    </xf>
    <xf numFmtId="49" fontId="3" fillId="2" borderId="3" xfId="0" applyNumberFormat="1" applyFont="1" applyFill="1" applyBorder="1" applyAlignment="1">
      <alignment horizontal="center"/>
    </xf>
    <xf numFmtId="4" fontId="0" fillId="0" borderId="4" xfId="0" applyNumberFormat="1" applyFill="1" applyBorder="1" applyAlignment="1">
      <alignment horizontal="center"/>
    </xf>
    <xf numFmtId="4" fontId="0" fillId="0" borderId="4" xfId="0" applyNumberFormat="1" applyFill="1" applyBorder="1"/>
    <xf numFmtId="4" fontId="0" fillId="0" borderId="4" xfId="0" applyNumberFormat="1" applyFill="1" applyBorder="1" applyAlignment="1">
      <alignment horizontal="right"/>
    </xf>
    <xf numFmtId="4" fontId="4" fillId="3" borderId="4" xfId="0" applyNumberFormat="1" applyFont="1" applyFill="1" applyBorder="1" applyAlignment="1">
      <alignment horizontal="center"/>
    </xf>
    <xf numFmtId="4" fontId="4" fillId="3" borderId="4" xfId="0" applyNumberFormat="1" applyFont="1" applyFill="1" applyBorder="1"/>
    <xf numFmtId="4" fontId="4" fillId="3" borderId="4" xfId="0" applyNumberFormat="1" applyFont="1" applyFill="1" applyBorder="1" applyAlignment="1">
      <alignment horizontal="right"/>
    </xf>
    <xf numFmtId="0" fontId="0" fillId="0" borderId="4" xfId="0" applyFill="1" applyBorder="1"/>
    <xf numFmtId="164" fontId="0" fillId="0" borderId="4" xfId="0" applyNumberFormat="1" applyFill="1" applyBorder="1" applyAlignment="1">
      <alignment horizontal="right"/>
    </xf>
    <xf numFmtId="0" fontId="0" fillId="0" borderId="4" xfId="0" applyFill="1" applyBorder="1" applyAlignment="1">
      <alignment horizontal="left"/>
    </xf>
    <xf numFmtId="0" fontId="0" fillId="0" borderId="4" xfId="0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4" xfId="0" applyFont="1" applyFill="1" applyBorder="1"/>
    <xf numFmtId="164" fontId="4" fillId="0" borderId="4" xfId="0" applyNumberFormat="1" applyFont="1" applyFill="1" applyBorder="1" applyAlignment="1">
      <alignment horizontal="right"/>
    </xf>
    <xf numFmtId="0" fontId="7" fillId="0" borderId="4" xfId="0" applyFont="1" applyFill="1" applyBorder="1" applyAlignment="1">
      <alignment horizontal="center"/>
    </xf>
    <xf numFmtId="164" fontId="7" fillId="0" borderId="4" xfId="0" applyNumberFormat="1" applyFont="1" applyFill="1" applyBorder="1" applyAlignment="1">
      <alignment horizontal="right"/>
    </xf>
    <xf numFmtId="3" fontId="0" fillId="0" borderId="4" xfId="0" applyNumberFormat="1" applyFill="1" applyBorder="1" applyAlignment="1">
      <alignment horizontal="center"/>
    </xf>
    <xf numFmtId="4" fontId="3" fillId="2" borderId="5" xfId="0" applyNumberFormat="1" applyFont="1" applyFill="1" applyBorder="1" applyAlignment="1">
      <alignment horizontal="center"/>
    </xf>
    <xf numFmtId="4" fontId="3" fillId="2" borderId="5" xfId="0" applyNumberFormat="1" applyFont="1" applyFill="1" applyBorder="1"/>
    <xf numFmtId="4" fontId="4" fillId="0" borderId="4" xfId="0" applyNumberFormat="1" applyFont="1" applyFill="1" applyBorder="1" applyAlignment="1">
      <alignment horizontal="center"/>
    </xf>
    <xf numFmtId="4" fontId="4" fillId="0" borderId="4" xfId="0" applyNumberFormat="1" applyFont="1" applyFill="1" applyBorder="1"/>
    <xf numFmtId="4" fontId="4" fillId="0" borderId="4" xfId="0" applyNumberFormat="1" applyFont="1" applyFill="1" applyBorder="1" applyAlignment="1">
      <alignment horizontal="right"/>
    </xf>
    <xf numFmtId="4" fontId="7" fillId="0" borderId="4" xfId="0" applyNumberFormat="1" applyFont="1" applyFill="1" applyBorder="1" applyAlignment="1">
      <alignment horizontal="right"/>
    </xf>
    <xf numFmtId="0" fontId="4" fillId="0" borderId="4" xfId="0" applyFont="1" applyBorder="1"/>
    <xf numFmtId="4" fontId="0" fillId="0" borderId="4" xfId="0" applyNumberFormat="1" applyBorder="1" applyAlignment="1">
      <alignment horizontal="right"/>
    </xf>
    <xf numFmtId="4" fontId="0" fillId="0" borderId="4" xfId="0" applyNumberFormat="1" applyBorder="1" applyAlignment="1">
      <alignment horizontal="center"/>
    </xf>
    <xf numFmtId="4" fontId="0" fillId="0" borderId="4" xfId="0" applyNumberFormat="1" applyBorder="1"/>
    <xf numFmtId="0" fontId="4" fillId="3" borderId="4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left"/>
    </xf>
    <xf numFmtId="0" fontId="4" fillId="3" borderId="4" xfId="0" applyFont="1" applyFill="1" applyBorder="1"/>
    <xf numFmtId="164" fontId="4" fillId="3" borderId="4" xfId="0" applyNumberFormat="1" applyFont="1" applyFill="1" applyBorder="1" applyAlignment="1">
      <alignment horizontal="right"/>
    </xf>
    <xf numFmtId="4" fontId="0" fillId="0" borderId="3" xfId="0" applyNumberFormat="1" applyBorder="1" applyAlignment="1">
      <alignment horizontal="center"/>
    </xf>
    <xf numFmtId="4" fontId="0" fillId="0" borderId="3" xfId="0" applyNumberFormat="1" applyBorder="1"/>
    <xf numFmtId="4" fontId="0" fillId="0" borderId="3" xfId="0" applyNumberFormat="1" applyBorder="1" applyAlignment="1">
      <alignment horizontal="right"/>
    </xf>
    <xf numFmtId="4" fontId="4" fillId="3" borderId="4" xfId="0" applyNumberFormat="1" applyFont="1" applyFill="1" applyBorder="1" applyAlignment="1">
      <alignment horizontal="left"/>
    </xf>
    <xf numFmtId="0" fontId="4" fillId="0" borderId="4" xfId="0" applyFont="1" applyBorder="1" applyAlignment="1">
      <alignment horizontal="center"/>
    </xf>
    <xf numFmtId="164" fontId="4" fillId="0" borderId="4" xfId="0" applyNumberFormat="1" applyFont="1" applyBorder="1" applyAlignment="1">
      <alignment horizontal="right"/>
    </xf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/>
    <xf numFmtId="164" fontId="3" fillId="0" borderId="3" xfId="0" applyNumberFormat="1" applyFont="1" applyFill="1" applyBorder="1" applyAlignment="1">
      <alignment horizontal="right"/>
    </xf>
    <xf numFmtId="0" fontId="4" fillId="0" borderId="4" xfId="0" applyFont="1" applyFill="1" applyBorder="1" applyAlignment="1">
      <alignment horizontal="left"/>
    </xf>
    <xf numFmtId="0" fontId="0" fillId="0" borderId="5" xfId="0" applyFill="1" applyBorder="1" applyAlignment="1">
      <alignment horizontal="left"/>
    </xf>
    <xf numFmtId="0" fontId="0" fillId="0" borderId="5" xfId="0" applyFill="1" applyBorder="1"/>
    <xf numFmtId="164" fontId="0" fillId="0" borderId="5" xfId="0" applyNumberFormat="1" applyFill="1" applyBorder="1" applyAlignment="1">
      <alignment horizontal="right"/>
    </xf>
    <xf numFmtId="1" fontId="4" fillId="3" borderId="4" xfId="0" applyNumberFormat="1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0" borderId="0" xfId="2"/>
    <xf numFmtId="4" fontId="1" fillId="0" borderId="0" xfId="2" applyNumberFormat="1"/>
    <xf numFmtId="49" fontId="0" fillId="0" borderId="4" xfId="0" applyNumberFormat="1" applyFill="1" applyBorder="1"/>
    <xf numFmtId="4" fontId="4" fillId="4" borderId="0" xfId="0" applyNumberFormat="1" applyFont="1" applyFill="1"/>
    <xf numFmtId="0" fontId="13" fillId="5" borderId="6" xfId="3" applyNumberFormat="1" applyFont="1" applyFill="1" applyBorder="1" applyAlignment="1" applyProtection="1">
      <alignment horizontal="center" vertical="center" wrapText="1"/>
    </xf>
    <xf numFmtId="0" fontId="14" fillId="0" borderId="6" xfId="3" applyFont="1" applyBorder="1" applyAlignment="1">
      <alignment horizontal="center" vertical="center" wrapText="1"/>
    </xf>
    <xf numFmtId="0" fontId="13" fillId="0" borderId="0" xfId="3" applyNumberFormat="1" applyFont="1" applyFill="1" applyBorder="1" applyAlignment="1" applyProtection="1"/>
    <xf numFmtId="0" fontId="13" fillId="6" borderId="7" xfId="3" applyNumberFormat="1" applyFont="1" applyFill="1" applyBorder="1" applyAlignment="1" applyProtection="1">
      <alignment horizontal="center"/>
    </xf>
    <xf numFmtId="0" fontId="15" fillId="6" borderId="7" xfId="3" applyNumberFormat="1" applyFont="1" applyFill="1" applyBorder="1" applyAlignment="1" applyProtection="1">
      <alignment wrapText="1"/>
    </xf>
    <xf numFmtId="4" fontId="13" fillId="6" borderId="7" xfId="3" applyNumberFormat="1" applyFont="1" applyFill="1" applyBorder="1" applyAlignment="1" applyProtection="1"/>
    <xf numFmtId="0" fontId="13" fillId="7" borderId="8" xfId="3" applyNumberFormat="1" applyFont="1" applyFill="1" applyBorder="1" applyAlignment="1" applyProtection="1">
      <alignment horizontal="center"/>
    </xf>
    <xf numFmtId="0" fontId="13" fillId="7" borderId="8" xfId="3" applyNumberFormat="1" applyFont="1" applyFill="1" applyBorder="1" applyAlignment="1" applyProtection="1">
      <alignment horizontal="left"/>
    </xf>
    <xf numFmtId="0" fontId="13" fillId="7" borderId="8" xfId="3" applyNumberFormat="1" applyFont="1" applyFill="1" applyBorder="1" applyAlignment="1" applyProtection="1">
      <alignment wrapText="1"/>
    </xf>
    <xf numFmtId="4" fontId="13" fillId="7" borderId="8" xfId="3" applyNumberFormat="1" applyFont="1" applyFill="1" applyBorder="1" applyAlignment="1" applyProtection="1"/>
    <xf numFmtId="0" fontId="13" fillId="0" borderId="7" xfId="3" applyNumberFormat="1" applyFont="1" applyFill="1" applyBorder="1" applyAlignment="1" applyProtection="1">
      <alignment horizontal="center"/>
    </xf>
    <xf numFmtId="0" fontId="13" fillId="0" borderId="7" xfId="3" applyNumberFormat="1" applyFont="1" applyFill="1" applyBorder="1" applyAlignment="1" applyProtection="1">
      <alignment wrapText="1"/>
    </xf>
    <xf numFmtId="4" fontId="13" fillId="0" borderId="7" xfId="3" applyNumberFormat="1" applyFont="1" applyFill="1" applyBorder="1" applyAlignment="1" applyProtection="1"/>
    <xf numFmtId="0" fontId="13" fillId="0" borderId="4" xfId="3" applyNumberFormat="1" applyFont="1" applyFill="1" applyBorder="1" applyAlignment="1" applyProtection="1">
      <alignment horizontal="center"/>
    </xf>
    <xf numFmtId="0" fontId="13" fillId="0" borderId="4" xfId="3" applyNumberFormat="1" applyFont="1" applyFill="1" applyBorder="1" applyAlignment="1" applyProtection="1">
      <alignment wrapText="1"/>
    </xf>
    <xf numFmtId="4" fontId="13" fillId="0" borderId="4" xfId="3" applyNumberFormat="1" applyFont="1" applyFill="1" applyBorder="1" applyAlignment="1" applyProtection="1"/>
    <xf numFmtId="0" fontId="16" fillId="0" borderId="4" xfId="3" applyNumberFormat="1" applyFont="1" applyFill="1" applyBorder="1" applyAlignment="1" applyProtection="1">
      <alignment horizontal="center"/>
    </xf>
    <xf numFmtId="0" fontId="16" fillId="0" borderId="4" xfId="3" applyNumberFormat="1" applyFont="1" applyFill="1" applyBorder="1" applyAlignment="1" applyProtection="1">
      <alignment wrapText="1"/>
    </xf>
    <xf numFmtId="4" fontId="16" fillId="0" borderId="4" xfId="3" applyNumberFormat="1" applyFont="1" applyFill="1" applyBorder="1" applyAlignment="1" applyProtection="1"/>
    <xf numFmtId="0" fontId="16" fillId="0" borderId="0" xfId="3" applyNumberFormat="1" applyFont="1" applyFill="1" applyBorder="1" applyAlignment="1" applyProtection="1"/>
    <xf numFmtId="0" fontId="16" fillId="0" borderId="9" xfId="3" applyNumberFormat="1" applyFont="1" applyFill="1" applyBorder="1" applyAlignment="1" applyProtection="1">
      <alignment horizontal="center"/>
    </xf>
    <xf numFmtId="0" fontId="16" fillId="0" borderId="9" xfId="3" applyNumberFormat="1" applyFont="1" applyFill="1" applyBorder="1" applyAlignment="1" applyProtection="1">
      <alignment wrapText="1"/>
    </xf>
    <xf numFmtId="4" fontId="16" fillId="0" borderId="9" xfId="3" applyNumberFormat="1" applyFont="1" applyFill="1" applyBorder="1" applyAlignment="1" applyProtection="1"/>
    <xf numFmtId="0" fontId="13" fillId="0" borderId="4" xfId="3" applyNumberFormat="1" applyFont="1" applyFill="1" applyBorder="1" applyAlignment="1" applyProtection="1">
      <alignment horizontal="left" wrapText="1"/>
    </xf>
    <xf numFmtId="0" fontId="16" fillId="0" borderId="10" xfId="3" applyNumberFormat="1" applyFont="1" applyFill="1" applyBorder="1" applyAlignment="1" applyProtection="1">
      <alignment horizontal="center"/>
    </xf>
    <xf numFmtId="0" fontId="16" fillId="0" borderId="10" xfId="3" applyNumberFormat="1" applyFont="1" applyFill="1" applyBorder="1" applyAlignment="1" applyProtection="1">
      <alignment wrapText="1"/>
    </xf>
    <xf numFmtId="4" fontId="16" fillId="0" borderId="10" xfId="3" applyNumberFormat="1" applyFont="1" applyFill="1" applyBorder="1" applyAlignment="1" applyProtection="1"/>
    <xf numFmtId="0" fontId="13" fillId="7" borderId="4" xfId="3" applyNumberFormat="1" applyFont="1" applyFill="1" applyBorder="1" applyAlignment="1" applyProtection="1">
      <alignment horizontal="left"/>
    </xf>
    <xf numFmtId="0" fontId="13" fillId="7" borderId="4" xfId="3" applyNumberFormat="1" applyFont="1" applyFill="1" applyBorder="1" applyAlignment="1" applyProtection="1">
      <alignment wrapText="1"/>
    </xf>
    <xf numFmtId="4" fontId="13" fillId="7" borderId="4" xfId="3" applyNumberFormat="1" applyFont="1" applyFill="1" applyBorder="1" applyAlignment="1" applyProtection="1"/>
    <xf numFmtId="0" fontId="16" fillId="0" borderId="11" xfId="3" applyNumberFormat="1" applyFont="1" applyFill="1" applyBorder="1" applyAlignment="1" applyProtection="1">
      <alignment horizontal="center"/>
    </xf>
    <xf numFmtId="0" fontId="16" fillId="0" borderId="11" xfId="3" applyNumberFormat="1" applyFont="1" applyFill="1" applyBorder="1" applyAlignment="1" applyProtection="1">
      <alignment wrapText="1"/>
    </xf>
    <xf numFmtId="4" fontId="16" fillId="0" borderId="11" xfId="3" applyNumberFormat="1" applyFont="1" applyFill="1" applyBorder="1" applyAlignment="1" applyProtection="1"/>
    <xf numFmtId="0" fontId="17" fillId="5" borderId="0" xfId="3" applyNumberFormat="1" applyFont="1" applyFill="1" applyBorder="1" applyAlignment="1" applyProtection="1">
      <alignment horizontal="center"/>
    </xf>
    <xf numFmtId="0" fontId="13" fillId="8" borderId="4" xfId="3" applyNumberFormat="1" applyFont="1" applyFill="1" applyBorder="1" applyAlignment="1" applyProtection="1">
      <alignment horizontal="center"/>
    </xf>
    <xf numFmtId="4" fontId="13" fillId="8" borderId="4" xfId="3" applyNumberFormat="1" applyFont="1" applyFill="1" applyBorder="1" applyAlignment="1" applyProtection="1">
      <alignment wrapText="1"/>
    </xf>
    <xf numFmtId="4" fontId="13" fillId="8" borderId="4" xfId="3" applyNumberFormat="1" applyFont="1" applyFill="1" applyBorder="1" applyAlignment="1" applyProtection="1"/>
    <xf numFmtId="0" fontId="13" fillId="8" borderId="4" xfId="3" applyNumberFormat="1" applyFont="1" applyFill="1" applyBorder="1" applyAlignment="1" applyProtection="1">
      <alignment horizontal="left" wrapText="1"/>
    </xf>
    <xf numFmtId="4" fontId="13" fillId="8" borderId="10" xfId="3" applyNumberFormat="1" applyFont="1" applyFill="1" applyBorder="1" applyAlignment="1" applyProtection="1"/>
    <xf numFmtId="0" fontId="13" fillId="0" borderId="9" xfId="3" applyNumberFormat="1" applyFont="1" applyFill="1" applyBorder="1" applyAlignment="1" applyProtection="1">
      <alignment horizontal="center"/>
    </xf>
    <xf numFmtId="0" fontId="9" fillId="0" borderId="0" xfId="1" applyFont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11" fillId="0" borderId="0" xfId="1" applyFont="1" applyAlignment="1">
      <alignment horizontal="center" vertical="center"/>
    </xf>
  </cellXfs>
  <cellStyles count="4">
    <cellStyle name="Normal" xfId="0" builtinId="0"/>
    <cellStyle name="Normal 2" xfId="1" xr:uid="{882795E6-EED8-41F8-879D-0A3A71A33BB7}"/>
    <cellStyle name="Normal 2 2" xfId="3" xr:uid="{078078C7-7B5A-4A22-B9AF-B8DE40F2E818}"/>
    <cellStyle name="Normal 3" xfId="2" xr:uid="{B8C82F2C-7DBD-4126-8033-0F7D42DB2CE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cid:image001.png@01D7E849.92F18F40" TargetMode="Externa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419100</xdr:colOff>
      <xdr:row>4</xdr:row>
      <xdr:rowOff>95250</xdr:rowOff>
    </xdr:from>
    <xdr:to>
      <xdr:col>19</xdr:col>
      <xdr:colOff>133350</xdr:colOff>
      <xdr:row>13</xdr:row>
      <xdr:rowOff>104775</xdr:rowOff>
    </xdr:to>
    <xdr:pic>
      <xdr:nvPicPr>
        <xdr:cNvPr id="2" name="Picture 1" descr="cid:image001.png@01D7E849.92F18F40">
          <a:extLst>
            <a:ext uri="{FF2B5EF4-FFF2-40B4-BE49-F238E27FC236}">
              <a16:creationId xmlns:a16="http://schemas.microsoft.com/office/drawing/2014/main" id="{E668DDC8-9CBD-4093-A06B-3C6096883E7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r:link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020175" y="857250"/>
          <a:ext cx="4591050" cy="1724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stvarenje%20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shod"/>
      <sheetName val="Prihod"/>
      <sheetName val="Sheet1"/>
    </sheetNames>
    <sheetDataSet>
      <sheetData sheetId="0">
        <row r="2">
          <cell r="E2">
            <v>24840.46</v>
          </cell>
        </row>
        <row r="190">
          <cell r="E190">
            <v>4314.07</v>
          </cell>
        </row>
        <row r="214">
          <cell r="E214">
            <v>9000</v>
          </cell>
        </row>
        <row r="270">
          <cell r="E270">
            <v>16238331.029999999</v>
          </cell>
        </row>
      </sheetData>
      <sheetData sheetId="1">
        <row r="43">
          <cell r="E43">
            <v>10779945.890000001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CE643A6-FAB0-4498-8377-B50CF282CA27}">
  <sheetPr>
    <pageSetUpPr fitToPage="1"/>
  </sheetPr>
  <dimension ref="A1:I32"/>
  <sheetViews>
    <sheetView tabSelected="1" workbookViewId="0">
      <selection activeCell="I10" sqref="I10"/>
    </sheetView>
  </sheetViews>
  <sheetFormatPr defaultColWidth="8.85546875" defaultRowHeight="15" x14ac:dyDescent="0.25"/>
  <cols>
    <col min="1" max="16384" width="8.85546875" style="17"/>
  </cols>
  <sheetData>
    <row r="1" spans="1:9" x14ac:dyDescent="0.25">
      <c r="A1" s="16"/>
      <c r="B1" s="16"/>
      <c r="C1" s="16"/>
      <c r="D1" s="16"/>
      <c r="E1" s="16"/>
      <c r="F1" s="16"/>
      <c r="G1" s="16"/>
    </row>
    <row r="2" spans="1:9" ht="26.25" x14ac:dyDescent="0.25">
      <c r="A2" s="111" t="s">
        <v>200</v>
      </c>
      <c r="B2" s="111"/>
      <c r="C2" s="111"/>
      <c r="D2" s="111"/>
      <c r="E2" s="111"/>
      <c r="F2" s="111"/>
      <c r="G2" s="111"/>
      <c r="H2" s="111"/>
      <c r="I2" s="111"/>
    </row>
    <row r="3" spans="1:9" ht="26.25" x14ac:dyDescent="0.25">
      <c r="A3" s="111" t="s">
        <v>201</v>
      </c>
      <c r="B3" s="111"/>
      <c r="C3" s="111"/>
      <c r="D3" s="111"/>
      <c r="E3" s="111"/>
      <c r="F3" s="111"/>
      <c r="G3" s="111"/>
      <c r="H3" s="111"/>
      <c r="I3" s="111"/>
    </row>
    <row r="4" spans="1:9" x14ac:dyDescent="0.25">
      <c r="A4" s="16"/>
      <c r="B4" s="16"/>
      <c r="C4" s="16"/>
      <c r="D4" s="16"/>
      <c r="E4" s="16"/>
      <c r="F4" s="16"/>
      <c r="G4" s="16"/>
    </row>
    <row r="7" spans="1:9" x14ac:dyDescent="0.25">
      <c r="A7" s="16"/>
      <c r="B7" s="16"/>
      <c r="C7" s="16"/>
      <c r="D7" s="16"/>
      <c r="E7" s="16"/>
      <c r="F7" s="16"/>
      <c r="G7" s="16"/>
    </row>
    <row r="8" spans="1:9" x14ac:dyDescent="0.25">
      <c r="A8" s="16"/>
      <c r="B8" s="16"/>
      <c r="C8" s="16"/>
      <c r="D8" s="16"/>
      <c r="E8" s="16"/>
      <c r="F8" s="16"/>
      <c r="G8" s="16"/>
    </row>
    <row r="9" spans="1:9" x14ac:dyDescent="0.25">
      <c r="A9" s="16"/>
      <c r="B9" s="16"/>
      <c r="C9" s="16"/>
      <c r="D9" s="16"/>
      <c r="E9" s="16"/>
      <c r="F9" s="16"/>
      <c r="G9" s="16"/>
    </row>
    <row r="11" spans="1:9" ht="23.25" x14ac:dyDescent="0.25">
      <c r="A11" s="112" t="s">
        <v>265</v>
      </c>
      <c r="B11" s="112"/>
      <c r="C11" s="112"/>
      <c r="D11" s="112"/>
      <c r="E11" s="112"/>
      <c r="F11" s="112"/>
      <c r="G11" s="112"/>
      <c r="H11" s="112"/>
      <c r="I11" s="112"/>
    </row>
    <row r="12" spans="1:9" x14ac:dyDescent="0.25">
      <c r="A12" s="16"/>
      <c r="B12" s="16"/>
      <c r="C12" s="16"/>
      <c r="D12" s="16"/>
      <c r="E12" s="16"/>
      <c r="F12" s="16"/>
      <c r="G12" s="16"/>
    </row>
    <row r="14" spans="1:9" x14ac:dyDescent="0.25">
      <c r="A14" s="16"/>
      <c r="B14" s="16"/>
      <c r="C14" s="16"/>
      <c r="D14" s="16"/>
      <c r="E14" s="16"/>
      <c r="F14" s="16"/>
      <c r="G14" s="16"/>
    </row>
    <row r="15" spans="1:9" x14ac:dyDescent="0.25">
      <c r="A15" s="16"/>
      <c r="B15" s="16"/>
      <c r="C15" s="16"/>
      <c r="D15" s="16"/>
      <c r="E15" s="16"/>
      <c r="F15" s="16"/>
      <c r="G15" s="16"/>
    </row>
    <row r="16" spans="1:9" x14ac:dyDescent="0.25">
      <c r="A16" s="16"/>
      <c r="B16" s="16"/>
      <c r="C16" s="16"/>
      <c r="D16" s="16"/>
      <c r="E16" s="16"/>
      <c r="F16" s="16"/>
      <c r="G16" s="16"/>
    </row>
    <row r="17" spans="1:9" x14ac:dyDescent="0.25">
      <c r="A17" s="16"/>
      <c r="B17" s="16"/>
      <c r="C17" s="16"/>
      <c r="D17" s="16"/>
      <c r="E17" s="16"/>
      <c r="F17" s="16"/>
      <c r="G17" s="16"/>
    </row>
    <row r="18" spans="1:9" x14ac:dyDescent="0.25">
      <c r="A18" s="16"/>
      <c r="B18" s="16"/>
      <c r="C18" s="16"/>
      <c r="D18" s="16"/>
      <c r="E18" s="16"/>
      <c r="F18" s="16"/>
      <c r="G18" s="16"/>
    </row>
    <row r="19" spans="1:9" x14ac:dyDescent="0.25">
      <c r="A19" s="16"/>
      <c r="B19" s="16"/>
      <c r="C19" s="16"/>
      <c r="D19" s="16"/>
      <c r="E19" s="16"/>
      <c r="F19" s="16"/>
      <c r="G19" s="16"/>
    </row>
    <row r="20" spans="1:9" x14ac:dyDescent="0.25">
      <c r="A20" s="16"/>
      <c r="B20" s="16"/>
      <c r="C20" s="16"/>
      <c r="D20" s="16"/>
      <c r="E20" s="16"/>
      <c r="F20" s="16"/>
      <c r="G20" s="16"/>
    </row>
    <row r="21" spans="1:9" x14ac:dyDescent="0.25">
      <c r="A21" s="16"/>
      <c r="B21" s="16"/>
      <c r="C21" s="16"/>
      <c r="D21" s="16"/>
      <c r="E21" s="16"/>
      <c r="F21" s="16"/>
      <c r="G21" s="16"/>
    </row>
    <row r="22" spans="1:9" x14ac:dyDescent="0.25">
      <c r="A22" s="16"/>
      <c r="B22" s="16"/>
      <c r="C22" s="16"/>
      <c r="D22" s="16"/>
      <c r="E22" s="16"/>
      <c r="F22" s="16"/>
      <c r="G22" s="16"/>
    </row>
    <row r="24" spans="1:9" x14ac:dyDescent="0.25">
      <c r="A24" s="16"/>
      <c r="B24" s="16"/>
      <c r="C24" s="16"/>
      <c r="D24" s="16"/>
      <c r="E24" s="16"/>
      <c r="F24" s="16"/>
      <c r="G24" s="16"/>
    </row>
    <row r="25" spans="1:9" x14ac:dyDescent="0.25">
      <c r="A25" s="16"/>
      <c r="B25" s="16"/>
      <c r="C25" s="16"/>
      <c r="D25" s="16"/>
      <c r="E25" s="16"/>
      <c r="F25" s="16"/>
      <c r="G25" s="16"/>
    </row>
    <row r="26" spans="1:9" x14ac:dyDescent="0.25">
      <c r="A26" s="16"/>
      <c r="B26" s="16"/>
      <c r="C26" s="16"/>
      <c r="D26" s="16"/>
      <c r="E26" s="16"/>
      <c r="F26" s="16"/>
      <c r="G26" s="16"/>
    </row>
    <row r="27" spans="1:9" x14ac:dyDescent="0.25">
      <c r="A27" s="16"/>
      <c r="B27" s="16"/>
      <c r="C27" s="16"/>
      <c r="D27" s="16"/>
      <c r="E27" s="16"/>
      <c r="F27" s="16"/>
      <c r="G27" s="16"/>
    </row>
    <row r="28" spans="1:9" ht="15.75" x14ac:dyDescent="0.25">
      <c r="A28" s="113" t="s">
        <v>276</v>
      </c>
      <c r="B28" s="113"/>
      <c r="C28" s="113"/>
      <c r="D28" s="113"/>
      <c r="E28" s="113"/>
      <c r="F28" s="113"/>
      <c r="G28" s="113"/>
      <c r="H28" s="113"/>
      <c r="I28" s="113"/>
    </row>
    <row r="29" spans="1:9" x14ac:dyDescent="0.25">
      <c r="A29" s="16"/>
      <c r="B29" s="16"/>
      <c r="C29" s="16"/>
      <c r="D29" s="16"/>
      <c r="E29" s="16"/>
      <c r="F29" s="16"/>
      <c r="G29" s="16"/>
    </row>
    <row r="30" spans="1:9" x14ac:dyDescent="0.25">
      <c r="A30" s="16"/>
      <c r="B30" s="16"/>
      <c r="C30" s="16"/>
      <c r="D30" s="16"/>
      <c r="E30" s="16"/>
      <c r="F30" s="16"/>
      <c r="G30" s="16"/>
    </row>
    <row r="31" spans="1:9" x14ac:dyDescent="0.25">
      <c r="A31" s="16"/>
      <c r="B31" s="16"/>
      <c r="C31" s="16"/>
      <c r="D31" s="16"/>
      <c r="E31" s="16"/>
      <c r="F31" s="16"/>
      <c r="G31" s="16"/>
    </row>
    <row r="32" spans="1:9" x14ac:dyDescent="0.25">
      <c r="A32" s="16"/>
      <c r="B32" s="16"/>
      <c r="C32" s="16"/>
      <c r="D32" s="16"/>
      <c r="E32" s="16"/>
      <c r="F32" s="16"/>
      <c r="G32" s="16"/>
    </row>
  </sheetData>
  <mergeCells count="4">
    <mergeCell ref="A2:I2"/>
    <mergeCell ref="A3:I3"/>
    <mergeCell ref="A11:I11"/>
    <mergeCell ref="A28:I28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234"/>
  <sheetViews>
    <sheetView topLeftCell="A7" workbookViewId="0">
      <pane xSplit="3" ySplit="1" topLeftCell="D140" activePane="bottomRight" state="frozen"/>
      <selection activeCell="C1" sqref="C1:F1048576"/>
      <selection pane="topRight" activeCell="C1" sqref="C1:F1048576"/>
      <selection pane="bottomLeft" activeCell="C1" sqref="C1:F1048576"/>
      <selection pane="bottomRight" activeCell="D7" sqref="D1:D1048576"/>
    </sheetView>
  </sheetViews>
  <sheetFormatPr defaultRowHeight="15" x14ac:dyDescent="0.25"/>
  <cols>
    <col min="1" max="1" width="7.28515625" style="8" customWidth="1" collapsed="1"/>
    <col min="2" max="2" width="11.140625" style="1" bestFit="1" customWidth="1" collapsed="1"/>
    <col min="3" max="3" width="81.140625" style="1" bestFit="1" customWidth="1" collapsed="1"/>
    <col min="4" max="5" width="15.140625" style="1" customWidth="1" collapsed="1"/>
    <col min="6" max="8" width="15.140625" style="1" customWidth="1"/>
    <col min="9" max="9" width="11.7109375" style="1" bestFit="1" customWidth="1"/>
    <col min="10" max="10" width="12.7109375" style="1" bestFit="1" customWidth="1"/>
    <col min="11" max="11" width="9.140625" style="1"/>
    <col min="12" max="12" width="10.140625" style="1" bestFit="1" customWidth="1"/>
    <col min="13" max="16384" width="9.140625" style="1"/>
  </cols>
  <sheetData>
    <row r="1" spans="1:9" hidden="1" x14ac:dyDescent="0.25"/>
    <row r="2" spans="1:9" hidden="1" x14ac:dyDescent="0.25"/>
    <row r="3" spans="1:9" ht="15.75" hidden="1" x14ac:dyDescent="0.25">
      <c r="C3" s="5" t="str">
        <f>'prorač. '!C3</f>
        <v>OSNOVNA ŠKOLA I. GUNDULIĆ</v>
      </c>
    </row>
    <row r="4" spans="1:9" hidden="1" x14ac:dyDescent="0.25"/>
    <row r="5" spans="1:9" hidden="1" x14ac:dyDescent="0.25"/>
    <row r="6" spans="1:9" hidden="1" x14ac:dyDescent="0.25"/>
    <row r="7" spans="1:9" x14ac:dyDescent="0.25">
      <c r="A7" s="20" t="s">
        <v>0</v>
      </c>
      <c r="B7" s="20" t="s">
        <v>1</v>
      </c>
      <c r="C7" s="20" t="s">
        <v>2</v>
      </c>
      <c r="D7" s="21" t="s">
        <v>212</v>
      </c>
      <c r="E7" s="21" t="s">
        <v>257</v>
      </c>
      <c r="F7" s="21" t="s">
        <v>262</v>
      </c>
      <c r="G7" s="21" t="s">
        <v>257</v>
      </c>
      <c r="H7" s="21" t="s">
        <v>263</v>
      </c>
    </row>
    <row r="8" spans="1:9" x14ac:dyDescent="0.25">
      <c r="A8" s="22"/>
      <c r="B8" s="23"/>
      <c r="C8" s="23" t="str">
        <f>'prorač. '!C8</f>
        <v>OSNOVNA ŠKOLA I. GUNDULIĆ</v>
      </c>
      <c r="D8" s="24">
        <f t="shared" ref="D8:H8" si="0">D9+D79+D210</f>
        <v>18811200</v>
      </c>
      <c r="E8" s="24">
        <f t="shared" si="0"/>
        <v>872314.07000000007</v>
      </c>
      <c r="F8" s="24">
        <f t="shared" si="0"/>
        <v>19683514.07</v>
      </c>
      <c r="G8" s="24">
        <f t="shared" si="0"/>
        <v>90350</v>
      </c>
      <c r="H8" s="24">
        <f t="shared" si="0"/>
        <v>19773864.07</v>
      </c>
      <c r="I8" s="1" t="e">
        <f>+#REF!-[1]Rashod!$E$270</f>
        <v>#REF!</v>
      </c>
    </row>
    <row r="9" spans="1:9" s="4" customFormat="1" x14ac:dyDescent="0.25">
      <c r="A9" s="25"/>
      <c r="B9" s="26" t="s">
        <v>4</v>
      </c>
      <c r="C9" s="26" t="s">
        <v>5</v>
      </c>
      <c r="D9" s="27">
        <f t="shared" ref="D9:H9" si="1">D10+D62</f>
        <v>15420400</v>
      </c>
      <c r="E9" s="27">
        <f t="shared" si="1"/>
        <v>372500</v>
      </c>
      <c r="F9" s="27">
        <f t="shared" si="1"/>
        <v>15792900</v>
      </c>
      <c r="G9" s="27">
        <f t="shared" si="1"/>
        <v>85000</v>
      </c>
      <c r="H9" s="27">
        <f t="shared" si="1"/>
        <v>15877900</v>
      </c>
    </row>
    <row r="10" spans="1:9" s="4" customFormat="1" x14ac:dyDescent="0.25">
      <c r="A10" s="25"/>
      <c r="B10" s="26" t="s">
        <v>6</v>
      </c>
      <c r="C10" s="26" t="s">
        <v>7</v>
      </c>
      <c r="D10" s="27">
        <f t="shared" ref="D10:H10" si="2">SUM(D11:D61)</f>
        <v>1180000</v>
      </c>
      <c r="E10" s="27">
        <f t="shared" si="2"/>
        <v>0</v>
      </c>
      <c r="F10" s="27">
        <f t="shared" si="2"/>
        <v>1180000</v>
      </c>
      <c r="G10" s="27">
        <f t="shared" si="2"/>
        <v>0</v>
      </c>
      <c r="H10" s="27">
        <f t="shared" si="2"/>
        <v>1180000</v>
      </c>
    </row>
    <row r="11" spans="1:9" x14ac:dyDescent="0.25">
      <c r="A11" s="22" t="s">
        <v>3</v>
      </c>
      <c r="B11" s="28" t="s">
        <v>8</v>
      </c>
      <c r="C11" s="28" t="s">
        <v>9</v>
      </c>
      <c r="D11" s="24">
        <f>'prorač. '!D11</f>
        <v>20000</v>
      </c>
      <c r="E11" s="24">
        <f>'prorač. '!E11</f>
        <v>5000</v>
      </c>
      <c r="F11" s="24">
        <f>'prorač. '!F11</f>
        <v>25000</v>
      </c>
      <c r="G11" s="24">
        <f>'prorač. '!G11</f>
        <v>5000</v>
      </c>
      <c r="H11" s="24">
        <f>'prorač. '!H11</f>
        <v>30000</v>
      </c>
    </row>
    <row r="12" spans="1:9" x14ac:dyDescent="0.25">
      <c r="A12" s="22" t="s">
        <v>3</v>
      </c>
      <c r="B12" s="28" t="s">
        <v>10</v>
      </c>
      <c r="C12" s="28" t="s">
        <v>11</v>
      </c>
      <c r="D12" s="24">
        <f>'prorač. '!D12</f>
        <v>5000</v>
      </c>
      <c r="E12" s="24">
        <f>'prorač. '!E12</f>
        <v>0</v>
      </c>
      <c r="F12" s="24">
        <f>'prorač. '!F12</f>
        <v>5000</v>
      </c>
      <c r="G12" s="24">
        <f>'prorač. '!G12</f>
        <v>0</v>
      </c>
      <c r="H12" s="24">
        <f>'prorač. '!H12</f>
        <v>5000</v>
      </c>
    </row>
    <row r="13" spans="1:9" x14ac:dyDescent="0.25">
      <c r="A13" s="22" t="s">
        <v>3</v>
      </c>
      <c r="B13" s="28" t="s">
        <v>12</v>
      </c>
      <c r="C13" s="28" t="s">
        <v>13</v>
      </c>
      <c r="D13" s="24">
        <f>'prorač. '!D13</f>
        <v>18000</v>
      </c>
      <c r="E13" s="24">
        <f>'prorač. '!E13</f>
        <v>-5000</v>
      </c>
      <c r="F13" s="24">
        <f>'prorač. '!F13</f>
        <v>13000</v>
      </c>
      <c r="G13" s="24">
        <f>'prorač. '!G13</f>
        <v>-1000</v>
      </c>
      <c r="H13" s="24">
        <f>'prorač. '!H13</f>
        <v>12000</v>
      </c>
    </row>
    <row r="14" spans="1:9" x14ac:dyDescent="0.25">
      <c r="A14" s="22" t="s">
        <v>3</v>
      </c>
      <c r="B14" s="28" t="s">
        <v>272</v>
      </c>
      <c r="C14" s="28" t="s">
        <v>273</v>
      </c>
      <c r="D14" s="24">
        <f>'prorač. '!D14</f>
        <v>0</v>
      </c>
      <c r="E14" s="24">
        <f>'prorač. '!E14</f>
        <v>1000</v>
      </c>
      <c r="F14" s="24">
        <f>'prorač. '!F14</f>
        <v>1000</v>
      </c>
      <c r="G14" s="24">
        <f>'prorač. '!G14</f>
        <v>0</v>
      </c>
      <c r="H14" s="24">
        <f>'prorač. '!H14</f>
        <v>1000</v>
      </c>
    </row>
    <row r="15" spans="1:9" x14ac:dyDescent="0.25">
      <c r="A15" s="22" t="s">
        <v>3</v>
      </c>
      <c r="B15" s="28" t="s">
        <v>14</v>
      </c>
      <c r="C15" s="28" t="s">
        <v>15</v>
      </c>
      <c r="D15" s="24">
        <f>'prorač. '!D15</f>
        <v>8000</v>
      </c>
      <c r="E15" s="24">
        <f>'prorač. '!E15</f>
        <v>0</v>
      </c>
      <c r="F15" s="24">
        <f>'prorač. '!F15</f>
        <v>8000</v>
      </c>
      <c r="G15" s="24">
        <f>'prorač. '!G15</f>
        <v>-3000</v>
      </c>
      <c r="H15" s="24">
        <f>'prorač. '!H15</f>
        <v>5000</v>
      </c>
    </row>
    <row r="16" spans="1:9" x14ac:dyDescent="0.25">
      <c r="A16" s="22" t="s">
        <v>3</v>
      </c>
      <c r="B16" s="28" t="s">
        <v>269</v>
      </c>
      <c r="C16" s="28" t="s">
        <v>270</v>
      </c>
      <c r="D16" s="24">
        <f>'prorač. '!D16</f>
        <v>0</v>
      </c>
      <c r="E16" s="24">
        <f>'prorač. '!E16</f>
        <v>0</v>
      </c>
      <c r="F16" s="24">
        <f>'prorač. '!F16</f>
        <v>0</v>
      </c>
      <c r="G16" s="24">
        <f>'prorač. '!G16</f>
        <v>2700</v>
      </c>
      <c r="H16" s="24">
        <f>'prorač. '!H16</f>
        <v>2700</v>
      </c>
    </row>
    <row r="17" spans="1:8" x14ac:dyDescent="0.25">
      <c r="A17" s="22" t="s">
        <v>3</v>
      </c>
      <c r="B17" s="28" t="s">
        <v>258</v>
      </c>
      <c r="C17" s="28" t="s">
        <v>259</v>
      </c>
      <c r="D17" s="24">
        <f>'prorač. '!D17</f>
        <v>0</v>
      </c>
      <c r="E17" s="24">
        <f>'prorač. '!E17</f>
        <v>0</v>
      </c>
      <c r="F17" s="24">
        <f>'prorač. '!F17</f>
        <v>0</v>
      </c>
      <c r="G17" s="24">
        <f>'prorač. '!G17</f>
        <v>3700</v>
      </c>
      <c r="H17" s="24">
        <f>'prorač. '!H17</f>
        <v>3700</v>
      </c>
    </row>
    <row r="18" spans="1:8" x14ac:dyDescent="0.25">
      <c r="A18" s="22" t="s">
        <v>3</v>
      </c>
      <c r="B18" s="28" t="s">
        <v>16</v>
      </c>
      <c r="C18" s="28" t="s">
        <v>17</v>
      </c>
      <c r="D18" s="24">
        <f>'prorač. '!D18</f>
        <v>33000</v>
      </c>
      <c r="E18" s="24">
        <f>'prorač. '!E18</f>
        <v>0</v>
      </c>
      <c r="F18" s="24">
        <f>'prorač. '!F18</f>
        <v>33000</v>
      </c>
      <c r="G18" s="24">
        <f>'prorač. '!G18</f>
        <v>10000</v>
      </c>
      <c r="H18" s="24">
        <f>'prorač. '!H18</f>
        <v>43000</v>
      </c>
    </row>
    <row r="19" spans="1:8" x14ac:dyDescent="0.25">
      <c r="A19" s="22" t="s">
        <v>3</v>
      </c>
      <c r="B19" s="28" t="s">
        <v>18</v>
      </c>
      <c r="C19" s="28" t="s">
        <v>19</v>
      </c>
      <c r="D19" s="24">
        <f>'prorač. '!D19</f>
        <v>14000</v>
      </c>
      <c r="E19" s="24">
        <f>'prorač. '!E19</f>
        <v>0</v>
      </c>
      <c r="F19" s="24">
        <f>'prorač. '!F19</f>
        <v>14000</v>
      </c>
      <c r="G19" s="24">
        <f>'prorač. '!G19</f>
        <v>0</v>
      </c>
      <c r="H19" s="24">
        <f>'prorač. '!H19</f>
        <v>14000</v>
      </c>
    </row>
    <row r="20" spans="1:8" x14ac:dyDescent="0.25">
      <c r="A20" s="22" t="s">
        <v>3</v>
      </c>
      <c r="B20" s="28" t="s">
        <v>20</v>
      </c>
      <c r="C20" s="28" t="s">
        <v>21</v>
      </c>
      <c r="D20" s="24">
        <f>'prorač. '!D20</f>
        <v>30000</v>
      </c>
      <c r="E20" s="24">
        <f>'prorač. '!E20</f>
        <v>15000</v>
      </c>
      <c r="F20" s="24">
        <f>'prorač. '!F20</f>
        <v>45000</v>
      </c>
      <c r="G20" s="24">
        <f>'prorač. '!G20</f>
        <v>5000</v>
      </c>
      <c r="H20" s="24">
        <f>'prorač. '!H20</f>
        <v>50000</v>
      </c>
    </row>
    <row r="21" spans="1:8" x14ac:dyDescent="0.25">
      <c r="A21" s="22" t="s">
        <v>3</v>
      </c>
      <c r="B21" s="28" t="s">
        <v>22</v>
      </c>
      <c r="C21" s="28" t="s">
        <v>23</v>
      </c>
      <c r="D21" s="24">
        <f>'prorač. '!D21</f>
        <v>2000</v>
      </c>
      <c r="E21" s="24">
        <f>'prorač. '!E21</f>
        <v>-1000</v>
      </c>
      <c r="F21" s="24">
        <f>'prorač. '!F21</f>
        <v>1000</v>
      </c>
      <c r="G21" s="24">
        <f>'prorač. '!G21</f>
        <v>0</v>
      </c>
      <c r="H21" s="24">
        <f>'prorač. '!H21</f>
        <v>1000</v>
      </c>
    </row>
    <row r="22" spans="1:8" x14ac:dyDescent="0.25">
      <c r="A22" s="22" t="s">
        <v>3</v>
      </c>
      <c r="B22" s="28" t="s">
        <v>24</v>
      </c>
      <c r="C22" s="28" t="s">
        <v>25</v>
      </c>
      <c r="D22" s="24">
        <f>'prorač. '!D22</f>
        <v>30000</v>
      </c>
      <c r="E22" s="24">
        <f>'prorač. '!E22</f>
        <v>-400</v>
      </c>
      <c r="F22" s="24">
        <f>'prorač. '!F22</f>
        <v>29600</v>
      </c>
      <c r="G22" s="24">
        <f>'prorač. '!G22</f>
        <v>0</v>
      </c>
      <c r="H22" s="24">
        <f>'prorač. '!H22</f>
        <v>29600</v>
      </c>
    </row>
    <row r="23" spans="1:8" x14ac:dyDescent="0.25">
      <c r="A23" s="22" t="s">
        <v>3</v>
      </c>
      <c r="B23" s="28" t="s">
        <v>26</v>
      </c>
      <c r="C23" s="28" t="s">
        <v>27</v>
      </c>
      <c r="D23" s="24">
        <f>'prorač. '!D23</f>
        <v>2000</v>
      </c>
      <c r="E23" s="24">
        <f>'prorač. '!E23</f>
        <v>-2000</v>
      </c>
      <c r="F23" s="24">
        <f>'prorač. '!F23</f>
        <v>0</v>
      </c>
      <c r="G23" s="24">
        <f>'prorač. '!G23</f>
        <v>0</v>
      </c>
      <c r="H23" s="24">
        <f>'prorač. '!H23</f>
        <v>0</v>
      </c>
    </row>
    <row r="24" spans="1:8" x14ac:dyDescent="0.25">
      <c r="A24" s="22" t="s">
        <v>3</v>
      </c>
      <c r="B24" s="28" t="s">
        <v>28</v>
      </c>
      <c r="C24" s="28" t="s">
        <v>29</v>
      </c>
      <c r="D24" s="24">
        <f>'prorač. '!D24</f>
        <v>169700</v>
      </c>
      <c r="E24" s="24">
        <f>'prorač. '!E24</f>
        <v>70000</v>
      </c>
      <c r="F24" s="24">
        <f>'prorač. '!F24</f>
        <v>239700</v>
      </c>
      <c r="G24" s="24">
        <f>'prorač. '!G24</f>
        <v>-50000</v>
      </c>
      <c r="H24" s="24">
        <f>'prorač. '!H24</f>
        <v>189700</v>
      </c>
    </row>
    <row r="25" spans="1:8" x14ac:dyDescent="0.25">
      <c r="A25" s="22" t="s">
        <v>3</v>
      </c>
      <c r="B25" s="28" t="s">
        <v>137</v>
      </c>
      <c r="C25" s="28" t="s">
        <v>138</v>
      </c>
      <c r="D25" s="24">
        <f>'prorač. '!D25</f>
        <v>300</v>
      </c>
      <c r="E25" s="24">
        <f>'prorač. '!E25</f>
        <v>100</v>
      </c>
      <c r="F25" s="24">
        <f>'prorač. '!F25</f>
        <v>400</v>
      </c>
      <c r="G25" s="24">
        <f>'prorač. '!G25</f>
        <v>0</v>
      </c>
      <c r="H25" s="24">
        <f>'prorač. '!H25</f>
        <v>400</v>
      </c>
    </row>
    <row r="26" spans="1:8" x14ac:dyDescent="0.25">
      <c r="A26" s="22" t="s">
        <v>3</v>
      </c>
      <c r="B26" s="28" t="s">
        <v>139</v>
      </c>
      <c r="C26" s="28" t="s">
        <v>140</v>
      </c>
      <c r="D26" s="24">
        <f>'prorač. '!D26</f>
        <v>0</v>
      </c>
      <c r="E26" s="24">
        <f>'prorač. '!E26</f>
        <v>0</v>
      </c>
      <c r="F26" s="24">
        <f>'prorač. '!F26</f>
        <v>0</v>
      </c>
      <c r="G26" s="24">
        <f>'prorač. '!G26</f>
        <v>0</v>
      </c>
      <c r="H26" s="24">
        <f>'prorač. '!H26</f>
        <v>0</v>
      </c>
    </row>
    <row r="27" spans="1:8" x14ac:dyDescent="0.25">
      <c r="A27" s="22" t="s">
        <v>3</v>
      </c>
      <c r="B27" s="28" t="s">
        <v>30</v>
      </c>
      <c r="C27" s="28" t="s">
        <v>31</v>
      </c>
      <c r="D27" s="24">
        <f>'prorač. '!D27</f>
        <v>65000</v>
      </c>
      <c r="E27" s="24">
        <f>'prorač. '!E27</f>
        <v>-30000</v>
      </c>
      <c r="F27" s="24">
        <f>'prorač. '!F27</f>
        <v>35000</v>
      </c>
      <c r="G27" s="24">
        <f>'prorač. '!G27</f>
        <v>0</v>
      </c>
      <c r="H27" s="24">
        <f>'prorač. '!H27</f>
        <v>35000</v>
      </c>
    </row>
    <row r="28" spans="1:8" x14ac:dyDescent="0.25">
      <c r="A28" s="22" t="s">
        <v>3</v>
      </c>
      <c r="B28" s="28" t="s">
        <v>32</v>
      </c>
      <c r="C28" s="28" t="s">
        <v>33</v>
      </c>
      <c r="D28" s="24">
        <f>'prorač. '!D28</f>
        <v>25000</v>
      </c>
      <c r="E28" s="24">
        <f>'prorač. '!E28</f>
        <v>-5000</v>
      </c>
      <c r="F28" s="24">
        <f>'prorač. '!F28</f>
        <v>20000</v>
      </c>
      <c r="G28" s="24">
        <f>'prorač. '!G28</f>
        <v>0</v>
      </c>
      <c r="H28" s="24">
        <f>'prorač. '!H28</f>
        <v>20000</v>
      </c>
    </row>
    <row r="29" spans="1:8" x14ac:dyDescent="0.25">
      <c r="A29" s="22" t="s">
        <v>3</v>
      </c>
      <c r="B29" s="28" t="s">
        <v>141</v>
      </c>
      <c r="C29" s="28" t="s">
        <v>142</v>
      </c>
      <c r="D29" s="24">
        <f>'prorač. '!D29</f>
        <v>14000</v>
      </c>
      <c r="E29" s="24">
        <f>'prorač. '!E29</f>
        <v>-5000</v>
      </c>
      <c r="F29" s="24">
        <f>'prorač. '!F29</f>
        <v>9000</v>
      </c>
      <c r="G29" s="24">
        <f>'prorač. '!G29</f>
        <v>28000</v>
      </c>
      <c r="H29" s="24">
        <f>'prorač. '!H29</f>
        <v>37000</v>
      </c>
    </row>
    <row r="30" spans="1:8" x14ac:dyDescent="0.25">
      <c r="A30" s="22" t="s">
        <v>3</v>
      </c>
      <c r="B30" s="28" t="s">
        <v>34</v>
      </c>
      <c r="C30" s="28" t="s">
        <v>35</v>
      </c>
      <c r="D30" s="24">
        <f>'prorač. '!D30</f>
        <v>16000</v>
      </c>
      <c r="E30" s="24">
        <f>'prorač. '!E30</f>
        <v>5000</v>
      </c>
      <c r="F30" s="24">
        <f>'prorač. '!F30</f>
        <v>21000</v>
      </c>
      <c r="G30" s="24">
        <f>'prorač. '!G30</f>
        <v>0</v>
      </c>
      <c r="H30" s="24">
        <f>'prorač. '!H30</f>
        <v>21000</v>
      </c>
    </row>
    <row r="31" spans="1:8" x14ac:dyDescent="0.25">
      <c r="A31" s="22" t="s">
        <v>3</v>
      </c>
      <c r="B31" s="28" t="s">
        <v>36</v>
      </c>
      <c r="C31" s="28" t="s">
        <v>37</v>
      </c>
      <c r="D31" s="24">
        <f>'prorač. '!D31</f>
        <v>7000</v>
      </c>
      <c r="E31" s="24">
        <f>'prorač. '!E31</f>
        <v>0</v>
      </c>
      <c r="F31" s="24">
        <f>'prorač. '!F31</f>
        <v>7000</v>
      </c>
      <c r="G31" s="24">
        <f>'prorač. '!G31</f>
        <v>0</v>
      </c>
      <c r="H31" s="24">
        <f>'prorač. '!H31</f>
        <v>7000</v>
      </c>
    </row>
    <row r="32" spans="1:8" x14ac:dyDescent="0.25">
      <c r="A32" s="22" t="s">
        <v>3</v>
      </c>
      <c r="B32" s="28" t="s">
        <v>38</v>
      </c>
      <c r="C32" s="28" t="s">
        <v>39</v>
      </c>
      <c r="D32" s="24">
        <f>'prorač. '!D32</f>
        <v>28000</v>
      </c>
      <c r="E32" s="24">
        <f>'prorač. '!E32</f>
        <v>-2500</v>
      </c>
      <c r="F32" s="24">
        <f>'prorač. '!F32</f>
        <v>25500</v>
      </c>
      <c r="G32" s="24">
        <f>'prorač. '!G32</f>
        <v>0</v>
      </c>
      <c r="H32" s="24">
        <f>'prorač. '!H32</f>
        <v>25500</v>
      </c>
    </row>
    <row r="33" spans="1:8" x14ac:dyDescent="0.25">
      <c r="A33" s="22" t="s">
        <v>3</v>
      </c>
      <c r="B33" s="28" t="s">
        <v>159</v>
      </c>
      <c r="C33" s="28" t="s">
        <v>160</v>
      </c>
      <c r="D33" s="24">
        <f>'prorač. '!D33</f>
        <v>35000</v>
      </c>
      <c r="E33" s="24">
        <f>'prorač. '!E33</f>
        <v>0</v>
      </c>
      <c r="F33" s="24">
        <f>'prorač. '!F33</f>
        <v>35000</v>
      </c>
      <c r="G33" s="24">
        <f>'prorač. '!G33</f>
        <v>0</v>
      </c>
      <c r="H33" s="24">
        <f>'prorač. '!H33</f>
        <v>35000</v>
      </c>
    </row>
    <row r="34" spans="1:8" x14ac:dyDescent="0.25">
      <c r="A34" s="22" t="s">
        <v>3</v>
      </c>
      <c r="B34" s="28" t="s">
        <v>40</v>
      </c>
      <c r="C34" s="28" t="s">
        <v>41</v>
      </c>
      <c r="D34" s="24">
        <f>'prorač. '!D34</f>
        <v>8000</v>
      </c>
      <c r="E34" s="24">
        <f>'prorač. '!E34</f>
        <v>-1500</v>
      </c>
      <c r="F34" s="24">
        <f>'prorač. '!F34</f>
        <v>6500</v>
      </c>
      <c r="G34" s="24">
        <f>'prorač. '!G34</f>
        <v>0</v>
      </c>
      <c r="H34" s="24">
        <f>'prorač. '!H34</f>
        <v>6500</v>
      </c>
    </row>
    <row r="35" spans="1:8" x14ac:dyDescent="0.25">
      <c r="A35" s="22" t="s">
        <v>3</v>
      </c>
      <c r="B35" s="28" t="s">
        <v>42</v>
      </c>
      <c r="C35" s="28" t="s">
        <v>43</v>
      </c>
      <c r="D35" s="24">
        <f>'prorač. '!D35</f>
        <v>5000</v>
      </c>
      <c r="E35" s="24">
        <f>'prorač. '!E35</f>
        <v>0</v>
      </c>
      <c r="F35" s="24">
        <f>'prorač. '!F35</f>
        <v>5000</v>
      </c>
      <c r="G35" s="24">
        <f>'prorač. '!G35</f>
        <v>0</v>
      </c>
      <c r="H35" s="24">
        <f>'prorač. '!H35</f>
        <v>5000</v>
      </c>
    </row>
    <row r="36" spans="1:8" x14ac:dyDescent="0.25">
      <c r="A36" s="22" t="s">
        <v>3</v>
      </c>
      <c r="B36" s="28" t="s">
        <v>44</v>
      </c>
      <c r="C36" s="28" t="s">
        <v>45</v>
      </c>
      <c r="D36" s="24">
        <f>'prorač. '!D36</f>
        <v>130000</v>
      </c>
      <c r="E36" s="24">
        <f>'prorač. '!E36</f>
        <v>-30000</v>
      </c>
      <c r="F36" s="24">
        <f>'prorač. '!F36</f>
        <v>100000</v>
      </c>
      <c r="G36" s="24">
        <f>'prorač. '!G36</f>
        <v>-30000</v>
      </c>
      <c r="H36" s="24">
        <f>'prorač. '!H36</f>
        <v>70000</v>
      </c>
    </row>
    <row r="37" spans="1:8" x14ac:dyDescent="0.25">
      <c r="A37" s="22" t="s">
        <v>3</v>
      </c>
      <c r="B37" s="28" t="s">
        <v>46</v>
      </c>
      <c r="C37" s="28" t="s">
        <v>47</v>
      </c>
      <c r="D37" s="24">
        <f>'prorač. '!D37</f>
        <v>102500</v>
      </c>
      <c r="E37" s="24">
        <f>'prorač. '!E37</f>
        <v>30000</v>
      </c>
      <c r="F37" s="24">
        <f>'prorač. '!F37</f>
        <v>132500</v>
      </c>
      <c r="G37" s="24">
        <f>'prorač. '!G37</f>
        <v>10500</v>
      </c>
      <c r="H37" s="24">
        <f>'prorač. '!H37</f>
        <v>143000</v>
      </c>
    </row>
    <row r="38" spans="1:8" x14ac:dyDescent="0.25">
      <c r="A38" s="22" t="s">
        <v>3</v>
      </c>
      <c r="B38" s="28" t="s">
        <v>48</v>
      </c>
      <c r="C38" s="28" t="s">
        <v>49</v>
      </c>
      <c r="D38" s="24">
        <f>'prorač. '!D38</f>
        <v>48000</v>
      </c>
      <c r="E38" s="24">
        <f>'prorač. '!E38</f>
        <v>0</v>
      </c>
      <c r="F38" s="24">
        <f>'prorač. '!F38</f>
        <v>48000</v>
      </c>
      <c r="G38" s="24">
        <f>'prorač. '!G38</f>
        <v>0</v>
      </c>
      <c r="H38" s="24">
        <f>'prorač. '!H38</f>
        <v>48000</v>
      </c>
    </row>
    <row r="39" spans="1:8" x14ac:dyDescent="0.25">
      <c r="A39" s="22" t="s">
        <v>3</v>
      </c>
      <c r="B39" s="28" t="s">
        <v>50</v>
      </c>
      <c r="C39" s="28" t="s">
        <v>51</v>
      </c>
      <c r="D39" s="24">
        <f>'prorač. '!D39</f>
        <v>40000</v>
      </c>
      <c r="E39" s="24">
        <f>'prorač. '!E39</f>
        <v>0</v>
      </c>
      <c r="F39" s="24">
        <f>'prorač. '!F39</f>
        <v>40000</v>
      </c>
      <c r="G39" s="24">
        <f>'prorač. '!G39</f>
        <v>0</v>
      </c>
      <c r="H39" s="24">
        <f>'prorač. '!H39</f>
        <v>40000</v>
      </c>
    </row>
    <row r="40" spans="1:8" x14ac:dyDescent="0.25">
      <c r="A40" s="22" t="s">
        <v>3</v>
      </c>
      <c r="B40" s="28" t="s">
        <v>143</v>
      </c>
      <c r="C40" s="28" t="s">
        <v>144</v>
      </c>
      <c r="D40" s="24">
        <f>'prorač. '!D40</f>
        <v>13000</v>
      </c>
      <c r="E40" s="24">
        <f>'prorač. '!E40</f>
        <v>0</v>
      </c>
      <c r="F40" s="24">
        <f>'prorač. '!F40</f>
        <v>13000</v>
      </c>
      <c r="G40" s="24">
        <f>'prorač. '!G40</f>
        <v>0</v>
      </c>
      <c r="H40" s="24">
        <f>'prorač. '!H40</f>
        <v>13000</v>
      </c>
    </row>
    <row r="41" spans="1:8" x14ac:dyDescent="0.25">
      <c r="A41" s="22" t="s">
        <v>3</v>
      </c>
      <c r="B41" s="28" t="s">
        <v>52</v>
      </c>
      <c r="C41" s="28" t="s">
        <v>53</v>
      </c>
      <c r="D41" s="24">
        <f>'prorač. '!D41</f>
        <v>37000</v>
      </c>
      <c r="E41" s="24">
        <f>'prorač. '!E41</f>
        <v>0</v>
      </c>
      <c r="F41" s="24">
        <f>'prorač. '!F41</f>
        <v>37000</v>
      </c>
      <c r="G41" s="24">
        <f>'prorač. '!G41</f>
        <v>0</v>
      </c>
      <c r="H41" s="24">
        <f>'prorač. '!H41</f>
        <v>37000</v>
      </c>
    </row>
    <row r="42" spans="1:8" x14ac:dyDescent="0.25">
      <c r="A42" s="22" t="s">
        <v>3</v>
      </c>
      <c r="B42" s="28" t="s">
        <v>161</v>
      </c>
      <c r="C42" s="28" t="s">
        <v>162</v>
      </c>
      <c r="D42" s="24">
        <f>'prorač. '!D42</f>
        <v>17000</v>
      </c>
      <c r="E42" s="24">
        <f>'prorač. '!E42</f>
        <v>0</v>
      </c>
      <c r="F42" s="24">
        <f>'prorač. '!F42</f>
        <v>17000</v>
      </c>
      <c r="G42" s="24">
        <f>'prorač. '!G42</f>
        <v>0</v>
      </c>
      <c r="H42" s="24">
        <f>'prorač. '!H42</f>
        <v>17000</v>
      </c>
    </row>
    <row r="43" spans="1:8" x14ac:dyDescent="0.25">
      <c r="A43" s="22" t="s">
        <v>3</v>
      </c>
      <c r="B43" s="30">
        <v>32354</v>
      </c>
      <c r="C43" s="28" t="s">
        <v>145</v>
      </c>
      <c r="D43" s="24">
        <f>'prorač. '!D43</f>
        <v>0</v>
      </c>
      <c r="E43" s="24">
        <f>'prorač. '!E43</f>
        <v>0</v>
      </c>
      <c r="F43" s="24">
        <f>'prorač. '!F43</f>
        <v>0</v>
      </c>
      <c r="G43" s="24">
        <f>'prorač. '!G43</f>
        <v>0</v>
      </c>
      <c r="H43" s="24">
        <f>'prorač. '!H43</f>
        <v>0</v>
      </c>
    </row>
    <row r="44" spans="1:8" x14ac:dyDescent="0.25">
      <c r="A44" s="22" t="s">
        <v>3</v>
      </c>
      <c r="B44" s="28" t="s">
        <v>154</v>
      </c>
      <c r="C44" s="28" t="s">
        <v>155</v>
      </c>
      <c r="D44" s="24">
        <f>'prorač. '!D44</f>
        <v>0</v>
      </c>
      <c r="E44" s="24">
        <f>'prorač. '!E44</f>
        <v>0</v>
      </c>
      <c r="F44" s="24">
        <f>'prorač. '!F44</f>
        <v>0</v>
      </c>
      <c r="G44" s="24">
        <f>'prorač. '!G44</f>
        <v>0</v>
      </c>
      <c r="H44" s="24">
        <f>'prorač. '!H44</f>
        <v>0</v>
      </c>
    </row>
    <row r="45" spans="1:8" x14ac:dyDescent="0.25">
      <c r="A45" s="22" t="s">
        <v>3</v>
      </c>
      <c r="B45" s="30">
        <v>32363</v>
      </c>
      <c r="C45" s="28" t="s">
        <v>126</v>
      </c>
      <c r="D45" s="24">
        <f>'prorač. '!D45</f>
        <v>0</v>
      </c>
      <c r="E45" s="24">
        <f>'prorač. '!E45</f>
        <v>0</v>
      </c>
      <c r="F45" s="24">
        <f>'prorač. '!F45</f>
        <v>0</v>
      </c>
      <c r="G45" s="24">
        <f>'prorač. '!G45</f>
        <v>0</v>
      </c>
      <c r="H45" s="24">
        <f>'prorač. '!H45</f>
        <v>0</v>
      </c>
    </row>
    <row r="46" spans="1:8" x14ac:dyDescent="0.25">
      <c r="A46" s="22" t="s">
        <v>3</v>
      </c>
      <c r="B46" s="28" t="s">
        <v>146</v>
      </c>
      <c r="C46" s="28" t="s">
        <v>147</v>
      </c>
      <c r="D46" s="24">
        <f>'prorač. '!D46</f>
        <v>8000</v>
      </c>
      <c r="E46" s="24">
        <f>'prorač. '!E46</f>
        <v>0</v>
      </c>
      <c r="F46" s="24">
        <f>'prorač. '!F46</f>
        <v>8000</v>
      </c>
      <c r="G46" s="24">
        <f>'prorač. '!G46</f>
        <v>-4000</v>
      </c>
      <c r="H46" s="24">
        <f>'prorač. '!H46</f>
        <v>4000</v>
      </c>
    </row>
    <row r="47" spans="1:8" x14ac:dyDescent="0.25">
      <c r="A47" s="22" t="s">
        <v>3</v>
      </c>
      <c r="B47" s="28" t="s">
        <v>54</v>
      </c>
      <c r="C47" s="28" t="s">
        <v>55</v>
      </c>
      <c r="D47" s="24">
        <f>'prorač. '!D47</f>
        <v>3000</v>
      </c>
      <c r="E47" s="24">
        <f>'prorač. '!E47</f>
        <v>5000</v>
      </c>
      <c r="F47" s="24">
        <f>'prorač. '!F47</f>
        <v>8000</v>
      </c>
      <c r="G47" s="24">
        <f>'prorač. '!G47</f>
        <v>10000</v>
      </c>
      <c r="H47" s="24">
        <f>'prorač. '!H47</f>
        <v>18000</v>
      </c>
    </row>
    <row r="48" spans="1:8" x14ac:dyDescent="0.25">
      <c r="A48" s="22" t="s">
        <v>3</v>
      </c>
      <c r="B48" s="28" t="s">
        <v>56</v>
      </c>
      <c r="C48" s="28" t="s">
        <v>57</v>
      </c>
      <c r="D48" s="24">
        <f>'prorač. '!D48</f>
        <v>15000</v>
      </c>
      <c r="E48" s="24">
        <f>'prorač. '!E48</f>
        <v>5000</v>
      </c>
      <c r="F48" s="24">
        <f>'prorač. '!F48</f>
        <v>20000</v>
      </c>
      <c r="G48" s="24">
        <f>'prorač. '!G48</f>
        <v>2000</v>
      </c>
      <c r="H48" s="24">
        <f>'prorač. '!H48</f>
        <v>22000</v>
      </c>
    </row>
    <row r="49" spans="1:13" x14ac:dyDescent="0.25">
      <c r="A49" s="22" t="s">
        <v>3</v>
      </c>
      <c r="B49" s="28" t="s">
        <v>58</v>
      </c>
      <c r="C49" s="28" t="s">
        <v>59</v>
      </c>
      <c r="D49" s="24">
        <f>'prorač. '!D49</f>
        <v>3000</v>
      </c>
      <c r="E49" s="24">
        <f>'prorač. '!E49</f>
        <v>0</v>
      </c>
      <c r="F49" s="24">
        <f>'prorač. '!F49</f>
        <v>3000</v>
      </c>
      <c r="G49" s="24">
        <f>'prorač. '!G49</f>
        <v>0</v>
      </c>
      <c r="H49" s="24">
        <f>'prorač. '!H49</f>
        <v>3000</v>
      </c>
    </row>
    <row r="50" spans="1:13" x14ac:dyDescent="0.25">
      <c r="A50" s="22" t="s">
        <v>3</v>
      </c>
      <c r="B50" s="28" t="s">
        <v>148</v>
      </c>
      <c r="C50" s="28" t="s">
        <v>149</v>
      </c>
      <c r="D50" s="24">
        <f>'prorač. '!D50</f>
        <v>9000</v>
      </c>
      <c r="E50" s="24">
        <f>'prorač. '!E50</f>
        <v>0</v>
      </c>
      <c r="F50" s="24">
        <f>'prorač. '!F50</f>
        <v>9000</v>
      </c>
      <c r="G50" s="24">
        <f>'prorač. '!G50</f>
        <v>0</v>
      </c>
      <c r="H50" s="24">
        <f>'prorač. '!H50</f>
        <v>9000</v>
      </c>
    </row>
    <row r="51" spans="1:13" x14ac:dyDescent="0.25">
      <c r="A51" s="22" t="s">
        <v>3</v>
      </c>
      <c r="B51" s="69" t="s">
        <v>213</v>
      </c>
      <c r="C51" s="69" t="s">
        <v>214</v>
      </c>
      <c r="D51" s="24">
        <f>'prorač. '!D51</f>
        <v>0</v>
      </c>
      <c r="E51" s="24">
        <f>'prorač. '!E51</f>
        <v>0</v>
      </c>
      <c r="F51" s="24">
        <f>'prorač. '!F51</f>
        <v>0</v>
      </c>
      <c r="G51" s="24">
        <f>'prorač. '!G51</f>
        <v>8000</v>
      </c>
      <c r="H51" s="24">
        <f>'prorač. '!H51</f>
        <v>8000</v>
      </c>
    </row>
    <row r="52" spans="1:13" x14ac:dyDescent="0.25">
      <c r="A52" s="22" t="s">
        <v>3</v>
      </c>
      <c r="B52" s="28" t="s">
        <v>60</v>
      </c>
      <c r="C52" s="28" t="s">
        <v>61</v>
      </c>
      <c r="D52" s="24">
        <f>'prorač. '!D52</f>
        <v>162000</v>
      </c>
      <c r="E52" s="24">
        <f>'prorač. '!E52</f>
        <v>-50000</v>
      </c>
      <c r="F52" s="24">
        <f>'prorač. '!F52</f>
        <v>112000</v>
      </c>
      <c r="G52" s="24">
        <f>'prorač. '!G52</f>
        <v>-12500</v>
      </c>
      <c r="H52" s="24">
        <f>'prorač. '!H52</f>
        <v>99500</v>
      </c>
      <c r="J52" s="1">
        <f>12000*3</f>
        <v>36000</v>
      </c>
    </row>
    <row r="53" spans="1:13" x14ac:dyDescent="0.25">
      <c r="A53" s="22" t="s">
        <v>3</v>
      </c>
      <c r="B53" s="28" t="s">
        <v>62</v>
      </c>
      <c r="C53" s="28" t="s">
        <v>63</v>
      </c>
      <c r="D53" s="24">
        <f>'prorač. '!D53</f>
        <v>18000</v>
      </c>
      <c r="E53" s="24">
        <f>'prorač. '!E53</f>
        <v>0</v>
      </c>
      <c r="F53" s="24">
        <f>'prorač. '!F53</f>
        <v>18000</v>
      </c>
      <c r="G53" s="24">
        <f>'prorač. '!G53</f>
        <v>3600</v>
      </c>
      <c r="H53" s="24">
        <f>'prorač. '!H53</f>
        <v>21600</v>
      </c>
      <c r="M53" s="1">
        <v>2200</v>
      </c>
    </row>
    <row r="54" spans="1:13" x14ac:dyDescent="0.25">
      <c r="A54" s="22" t="str">
        <f>'prorač. '!A54</f>
        <v>31</v>
      </c>
      <c r="B54" s="30">
        <f>'prorač. '!B54</f>
        <v>32411</v>
      </c>
      <c r="C54" s="28" t="str">
        <f>'prorač. '!C54</f>
        <v>Naknade troškova službenog puta</v>
      </c>
      <c r="D54" s="24">
        <f>'prorač. '!D54</f>
        <v>0</v>
      </c>
      <c r="E54" s="24">
        <f>'prorač. '!E54</f>
        <v>1300</v>
      </c>
      <c r="F54" s="24">
        <f>'prorač. '!F54</f>
        <v>1300</v>
      </c>
      <c r="G54" s="24">
        <f>'prorač. '!G54</f>
        <v>0</v>
      </c>
      <c r="H54" s="24">
        <f>'prorač. '!H54</f>
        <v>1300</v>
      </c>
      <c r="M54" s="1">
        <v>11</v>
      </c>
    </row>
    <row r="55" spans="1:13" x14ac:dyDescent="0.25">
      <c r="A55" s="22" t="s">
        <v>3</v>
      </c>
      <c r="B55" s="28" t="s">
        <v>64</v>
      </c>
      <c r="C55" s="28" t="s">
        <v>65</v>
      </c>
      <c r="D55" s="24">
        <f>'prorač. '!D55</f>
        <v>18000</v>
      </c>
      <c r="E55" s="24">
        <f>'prorač. '!E55</f>
        <v>0</v>
      </c>
      <c r="F55" s="24">
        <f>'prorač. '!F55</f>
        <v>18000</v>
      </c>
      <c r="G55" s="24">
        <f>'prorač. '!G55</f>
        <v>0</v>
      </c>
      <c r="H55" s="24">
        <f>'prorač. '!H55</f>
        <v>18000</v>
      </c>
    </row>
    <row r="56" spans="1:13" x14ac:dyDescent="0.25">
      <c r="A56" s="22" t="s">
        <v>3</v>
      </c>
      <c r="B56" s="28" t="s">
        <v>66</v>
      </c>
      <c r="C56" s="28" t="s">
        <v>67</v>
      </c>
      <c r="D56" s="24">
        <f>'prorač. '!D56</f>
        <v>7000</v>
      </c>
      <c r="E56" s="24">
        <f>'prorač. '!E56</f>
        <v>-5000</v>
      </c>
      <c r="F56" s="24">
        <f>'prorač. '!F56</f>
        <v>2000</v>
      </c>
      <c r="G56" s="24">
        <f>'prorač. '!G56</f>
        <v>3000</v>
      </c>
      <c r="H56" s="24">
        <f>'prorač. '!H56</f>
        <v>5000</v>
      </c>
    </row>
    <row r="57" spans="1:13" x14ac:dyDescent="0.25">
      <c r="A57" s="22" t="s">
        <v>3</v>
      </c>
      <c r="B57" s="28" t="s">
        <v>68</v>
      </c>
      <c r="C57" s="28" t="s">
        <v>69</v>
      </c>
      <c r="D57" s="24">
        <f>'prorač. '!D57</f>
        <v>1000</v>
      </c>
      <c r="E57" s="24">
        <f>'prorač. '!E57</f>
        <v>0</v>
      </c>
      <c r="F57" s="24">
        <f>'prorač. '!F57</f>
        <v>1000</v>
      </c>
      <c r="G57" s="24">
        <f>'prorač. '!G57</f>
        <v>0</v>
      </c>
      <c r="H57" s="24">
        <f>'prorač. '!H57</f>
        <v>1000</v>
      </c>
    </row>
    <row r="58" spans="1:13" x14ac:dyDescent="0.25">
      <c r="A58" s="22" t="s">
        <v>3</v>
      </c>
      <c r="B58" s="28" t="s">
        <v>70</v>
      </c>
      <c r="C58" s="28" t="s">
        <v>71</v>
      </c>
      <c r="D58" s="24">
        <f>'prorač. '!D58</f>
        <v>1000</v>
      </c>
      <c r="E58" s="24">
        <f>'prorač. '!E58</f>
        <v>0</v>
      </c>
      <c r="F58" s="24">
        <f>'prorač. '!F58</f>
        <v>1000</v>
      </c>
      <c r="G58" s="24">
        <f>'prorač. '!G58</f>
        <v>0</v>
      </c>
      <c r="H58" s="24">
        <f>'prorač. '!H58</f>
        <v>1000</v>
      </c>
    </row>
    <row r="59" spans="1:13" x14ac:dyDescent="0.25">
      <c r="A59" s="22" t="s">
        <v>3</v>
      </c>
      <c r="B59" s="28" t="s">
        <v>72</v>
      </c>
      <c r="C59" s="28" t="s">
        <v>73</v>
      </c>
      <c r="D59" s="24">
        <f>'prorač. '!D59</f>
        <v>6000</v>
      </c>
      <c r="E59" s="24">
        <f>'prorač. '!E59</f>
        <v>0</v>
      </c>
      <c r="F59" s="24">
        <f>'prorač. '!F59</f>
        <v>6000</v>
      </c>
      <c r="G59" s="24">
        <f>'prorač. '!G59</f>
        <v>8000</v>
      </c>
      <c r="H59" s="24">
        <f>'prorač. '!H59</f>
        <v>14000</v>
      </c>
    </row>
    <row r="60" spans="1:13" x14ac:dyDescent="0.25">
      <c r="A60" s="22" t="s">
        <v>3</v>
      </c>
      <c r="B60" s="28" t="s">
        <v>163</v>
      </c>
      <c r="C60" s="28" t="s">
        <v>164</v>
      </c>
      <c r="D60" s="24">
        <f>'prorač. '!D60</f>
        <v>6500</v>
      </c>
      <c r="E60" s="24">
        <f>'prorač. '!E60</f>
        <v>0</v>
      </c>
      <c r="F60" s="24">
        <f>'prorač. '!F60</f>
        <v>6500</v>
      </c>
      <c r="G60" s="24">
        <f>'prorač. '!G60</f>
        <v>1000</v>
      </c>
      <c r="H60" s="24">
        <f>'prorač. '!H60</f>
        <v>7500</v>
      </c>
    </row>
    <row r="61" spans="1:13" x14ac:dyDescent="0.25">
      <c r="A61" s="22" t="s">
        <v>3</v>
      </c>
      <c r="B61" s="28" t="s">
        <v>74</v>
      </c>
      <c r="C61" s="28" t="s">
        <v>75</v>
      </c>
      <c r="D61" s="24">
        <f>'prorač. '!D61</f>
        <v>0</v>
      </c>
      <c r="E61" s="24">
        <f>'prorač. '!E61</f>
        <v>0</v>
      </c>
      <c r="F61" s="24">
        <f>'prorač. '!F61</f>
        <v>0</v>
      </c>
      <c r="G61" s="24">
        <f>'prorač. '!G61</f>
        <v>0</v>
      </c>
      <c r="H61" s="24">
        <f>'prorač. '!H61</f>
        <v>0</v>
      </c>
    </row>
    <row r="62" spans="1:13" x14ac:dyDescent="0.25">
      <c r="A62" s="25"/>
      <c r="B62" s="26" t="s">
        <v>118</v>
      </c>
      <c r="C62" s="26" t="s">
        <v>119</v>
      </c>
      <c r="D62" s="27">
        <f t="shared" ref="D62:H62" si="3">SUM(D63:D78)</f>
        <v>14240400</v>
      </c>
      <c r="E62" s="27">
        <f t="shared" si="3"/>
        <v>372500</v>
      </c>
      <c r="F62" s="27">
        <f t="shared" si="3"/>
        <v>14612900</v>
      </c>
      <c r="G62" s="27">
        <f t="shared" si="3"/>
        <v>85000</v>
      </c>
      <c r="H62" s="27">
        <f t="shared" si="3"/>
        <v>14697900</v>
      </c>
    </row>
    <row r="63" spans="1:13" x14ac:dyDescent="0.25">
      <c r="A63" s="22" t="s">
        <v>120</v>
      </c>
      <c r="B63" s="30" t="s">
        <v>86</v>
      </c>
      <c r="C63" s="28" t="s">
        <v>87</v>
      </c>
      <c r="D63" s="24">
        <f>vanpror.!D11</f>
        <v>11500000</v>
      </c>
      <c r="E63" s="24">
        <f>vanpror.!E11</f>
        <v>320000</v>
      </c>
      <c r="F63" s="24">
        <f>vanpror.!F11</f>
        <v>11820000</v>
      </c>
      <c r="G63" s="24">
        <f>vanpror.!G11</f>
        <v>150000</v>
      </c>
      <c r="H63" s="24">
        <f>vanpror.!H11</f>
        <v>11970000</v>
      </c>
    </row>
    <row r="64" spans="1:13" x14ac:dyDescent="0.25">
      <c r="A64" s="31">
        <v>49</v>
      </c>
      <c r="B64" s="30">
        <v>31113</v>
      </c>
      <c r="C64" s="28" t="s">
        <v>184</v>
      </c>
      <c r="D64" s="24">
        <f>vanpror.!D12</f>
        <v>76400</v>
      </c>
      <c r="E64" s="24">
        <f>vanpror.!E12</f>
        <v>0</v>
      </c>
      <c r="F64" s="24">
        <f>vanpror.!F12</f>
        <v>76400</v>
      </c>
      <c r="G64" s="24">
        <f>vanpror.!G12</f>
        <v>-15000</v>
      </c>
      <c r="H64" s="24">
        <f>vanpror.!H12</f>
        <v>61400</v>
      </c>
    </row>
    <row r="65" spans="1:8" x14ac:dyDescent="0.25">
      <c r="A65" s="22" t="s">
        <v>120</v>
      </c>
      <c r="B65" s="30" t="s">
        <v>88</v>
      </c>
      <c r="C65" s="28" t="s">
        <v>89</v>
      </c>
      <c r="D65" s="24">
        <f>vanpror.!D13</f>
        <v>243000</v>
      </c>
      <c r="E65" s="24">
        <f>vanpror.!E13</f>
        <v>0</v>
      </c>
      <c r="F65" s="24">
        <f>vanpror.!F13</f>
        <v>243000</v>
      </c>
      <c r="G65" s="24">
        <f>vanpror.!G13</f>
        <v>0</v>
      </c>
      <c r="H65" s="24">
        <f>vanpror.!H13</f>
        <v>243000</v>
      </c>
    </row>
    <row r="66" spans="1:8" x14ac:dyDescent="0.25">
      <c r="A66" s="22" t="s">
        <v>120</v>
      </c>
      <c r="B66" s="30">
        <f>vanpror.!B14</f>
        <v>31214</v>
      </c>
      <c r="C66" s="28" t="str">
        <f>vanpror.!C14</f>
        <v>Otpremnine</v>
      </c>
      <c r="D66" s="24">
        <f>vanpror.!D14</f>
        <v>0</v>
      </c>
      <c r="E66" s="24">
        <f>vanpror.!E14</f>
        <v>0</v>
      </c>
      <c r="F66" s="24">
        <f>vanpror.!F14</f>
        <v>0</v>
      </c>
      <c r="G66" s="24">
        <f>vanpror.!G14</f>
        <v>0</v>
      </c>
      <c r="H66" s="24">
        <f>vanpror.!H14</f>
        <v>0</v>
      </c>
    </row>
    <row r="67" spans="1:8" x14ac:dyDescent="0.25">
      <c r="A67" s="22" t="s">
        <v>120</v>
      </c>
      <c r="B67" s="30" t="s">
        <v>90</v>
      </c>
      <c r="C67" s="28" t="s">
        <v>91</v>
      </c>
      <c r="D67" s="24">
        <f>vanpror.!D15</f>
        <v>37000</v>
      </c>
      <c r="E67" s="24">
        <f>vanpror.!E15</f>
        <v>15000</v>
      </c>
      <c r="F67" s="24">
        <f>vanpror.!F15</f>
        <v>52000</v>
      </c>
      <c r="G67" s="24">
        <f>vanpror.!G15</f>
        <v>-5000</v>
      </c>
      <c r="H67" s="24">
        <f>vanpror.!H15</f>
        <v>47000</v>
      </c>
    </row>
    <row r="68" spans="1:8" x14ac:dyDescent="0.25">
      <c r="A68" s="22" t="s">
        <v>120</v>
      </c>
      <c r="B68" s="30" t="s">
        <v>92</v>
      </c>
      <c r="C68" s="28" t="s">
        <v>93</v>
      </c>
      <c r="D68" s="24">
        <f>vanpror.!D16</f>
        <v>151500</v>
      </c>
      <c r="E68" s="24">
        <f>vanpror.!E16</f>
        <v>-10500</v>
      </c>
      <c r="F68" s="24">
        <f>vanpror.!F16</f>
        <v>141000</v>
      </c>
      <c r="G68" s="24">
        <f>vanpror.!G16</f>
        <v>0</v>
      </c>
      <c r="H68" s="24">
        <f>vanpror.!H16</f>
        <v>141000</v>
      </c>
    </row>
    <row r="69" spans="1:8" x14ac:dyDescent="0.25">
      <c r="A69" s="22" t="s">
        <v>120</v>
      </c>
      <c r="B69" s="30" t="s">
        <v>94</v>
      </c>
      <c r="C69" s="28" t="s">
        <v>95</v>
      </c>
      <c r="D69" s="24">
        <f>vanpror.!D17</f>
        <v>7000</v>
      </c>
      <c r="E69" s="24">
        <f>vanpror.!E17</f>
        <v>0</v>
      </c>
      <c r="F69" s="24">
        <f>vanpror.!F17</f>
        <v>7000</v>
      </c>
      <c r="G69" s="24">
        <f>vanpror.!G17</f>
        <v>0</v>
      </c>
      <c r="H69" s="24">
        <f>vanpror.!H17</f>
        <v>7000</v>
      </c>
    </row>
    <row r="70" spans="1:8" x14ac:dyDescent="0.25">
      <c r="A70" s="22" t="s">
        <v>120</v>
      </c>
      <c r="B70" s="30">
        <v>31321</v>
      </c>
      <c r="C70" s="28" t="s">
        <v>97</v>
      </c>
      <c r="D70" s="24">
        <f>vanpror.!D18</f>
        <v>1900000</v>
      </c>
      <c r="E70" s="24">
        <f>vanpror.!E18</f>
        <v>28000</v>
      </c>
      <c r="F70" s="24">
        <f>vanpror.!F18</f>
        <v>1928000</v>
      </c>
      <c r="G70" s="24">
        <f>vanpror.!G18</f>
        <v>0</v>
      </c>
      <c r="H70" s="24">
        <f>vanpror.!H18</f>
        <v>1928000</v>
      </c>
    </row>
    <row r="71" spans="1:8" x14ac:dyDescent="0.25">
      <c r="A71" s="22" t="s">
        <v>120</v>
      </c>
      <c r="B71" s="30">
        <v>31322</v>
      </c>
      <c r="C71" s="28" t="s">
        <v>196</v>
      </c>
      <c r="D71" s="24">
        <f>vanpror.!D19</f>
        <v>14000</v>
      </c>
      <c r="E71" s="24">
        <f>vanpror.!E19</f>
        <v>0</v>
      </c>
      <c r="F71" s="24">
        <f>vanpror.!F19</f>
        <v>14000</v>
      </c>
      <c r="G71" s="24">
        <f>vanpror.!G19</f>
        <v>-10000</v>
      </c>
      <c r="H71" s="24">
        <f>vanpror.!H19</f>
        <v>4000</v>
      </c>
    </row>
    <row r="72" spans="1:8" x14ac:dyDescent="0.25">
      <c r="A72" s="22" t="s">
        <v>120</v>
      </c>
      <c r="B72" s="30">
        <v>31332</v>
      </c>
      <c r="C72" s="28" t="s">
        <v>195</v>
      </c>
      <c r="D72" s="24">
        <f>vanpror.!D20</f>
        <v>15000</v>
      </c>
      <c r="E72" s="24">
        <f>vanpror.!E20</f>
        <v>0</v>
      </c>
      <c r="F72" s="24">
        <f>vanpror.!F20</f>
        <v>15000</v>
      </c>
      <c r="G72" s="24">
        <f>vanpror.!G20</f>
        <v>-10000</v>
      </c>
      <c r="H72" s="24">
        <f>vanpror.!H20</f>
        <v>5000</v>
      </c>
    </row>
    <row r="73" spans="1:8" x14ac:dyDescent="0.25">
      <c r="A73" s="22" t="s">
        <v>120</v>
      </c>
      <c r="B73" s="30" t="s">
        <v>98</v>
      </c>
      <c r="C73" s="28" t="s">
        <v>99</v>
      </c>
      <c r="D73" s="24">
        <f>vanpror.!D21</f>
        <v>160000</v>
      </c>
      <c r="E73" s="24">
        <f>vanpror.!E21</f>
        <v>20000</v>
      </c>
      <c r="F73" s="24">
        <f>vanpror.!F21</f>
        <v>180000</v>
      </c>
      <c r="G73" s="24">
        <f>vanpror.!G21</f>
        <v>10000</v>
      </c>
      <c r="H73" s="24">
        <f>vanpror.!H21</f>
        <v>190000</v>
      </c>
    </row>
    <row r="74" spans="1:8" x14ac:dyDescent="0.25">
      <c r="A74" s="22" t="s">
        <v>120</v>
      </c>
      <c r="B74" s="30" t="s">
        <v>121</v>
      </c>
      <c r="C74" s="28" t="s">
        <v>122</v>
      </c>
      <c r="D74" s="24">
        <f>vanpror.!D22</f>
        <v>30600</v>
      </c>
      <c r="E74" s="24">
        <f>vanpror.!E22</f>
        <v>0</v>
      </c>
      <c r="F74" s="24">
        <f>vanpror.!F22</f>
        <v>30600</v>
      </c>
      <c r="G74" s="24">
        <f>vanpror.!G22</f>
        <v>5000</v>
      </c>
      <c r="H74" s="24">
        <f>vanpror.!H22</f>
        <v>35600</v>
      </c>
    </row>
    <row r="75" spans="1:8" x14ac:dyDescent="0.25">
      <c r="A75" s="22" t="s">
        <v>120</v>
      </c>
      <c r="B75" s="30">
        <v>32961</v>
      </c>
      <c r="C75" s="28" t="s">
        <v>194</v>
      </c>
      <c r="D75" s="24">
        <f>vanpror.!D23</f>
        <v>40000</v>
      </c>
      <c r="E75" s="24">
        <f>vanpror.!E23</f>
        <v>0</v>
      </c>
      <c r="F75" s="24">
        <f>vanpror.!F23</f>
        <v>40000</v>
      </c>
      <c r="G75" s="24">
        <f>vanpror.!G23</f>
        <v>0</v>
      </c>
      <c r="H75" s="24">
        <f>vanpror.!H23</f>
        <v>40000</v>
      </c>
    </row>
    <row r="76" spans="1:8" x14ac:dyDescent="0.25">
      <c r="A76" s="22" t="s">
        <v>120</v>
      </c>
      <c r="B76" s="30">
        <v>34331</v>
      </c>
      <c r="C76" s="28" t="s">
        <v>197</v>
      </c>
      <c r="D76" s="24">
        <f>vanpror.!D24</f>
        <v>27000</v>
      </c>
      <c r="E76" s="24">
        <f>vanpror.!E24</f>
        <v>0</v>
      </c>
      <c r="F76" s="24">
        <f>vanpror.!F24</f>
        <v>27000</v>
      </c>
      <c r="G76" s="24">
        <f>vanpror.!G24</f>
        <v>-20000</v>
      </c>
      <c r="H76" s="24">
        <f>vanpror.!H24</f>
        <v>7000</v>
      </c>
    </row>
    <row r="77" spans="1:8" x14ac:dyDescent="0.25">
      <c r="A77" s="22" t="s">
        <v>120</v>
      </c>
      <c r="B77" s="30">
        <v>34332</v>
      </c>
      <c r="C77" s="28" t="s">
        <v>198</v>
      </c>
      <c r="D77" s="24">
        <f>vanpror.!D25</f>
        <v>23900</v>
      </c>
      <c r="E77" s="24">
        <f>vanpror.!E25</f>
        <v>0</v>
      </c>
      <c r="F77" s="24">
        <f>vanpror.!F25</f>
        <v>23900</v>
      </c>
      <c r="G77" s="24">
        <f>vanpror.!G25</f>
        <v>-15000</v>
      </c>
      <c r="H77" s="24">
        <f>vanpror.!H25</f>
        <v>8900</v>
      </c>
    </row>
    <row r="78" spans="1:8" x14ac:dyDescent="0.25">
      <c r="A78" s="22" t="s">
        <v>120</v>
      </c>
      <c r="B78" s="30">
        <f>vanpror.!B26</f>
        <v>34339</v>
      </c>
      <c r="C78" s="28" t="str">
        <f>vanpror.!C26</f>
        <v>Ostale zatezne kamate</v>
      </c>
      <c r="D78" s="24">
        <f>vanpror.!D26</f>
        <v>15000</v>
      </c>
      <c r="E78" s="24">
        <f>vanpror.!E26</f>
        <v>0</v>
      </c>
      <c r="F78" s="24">
        <f>vanpror.!F26</f>
        <v>15000</v>
      </c>
      <c r="G78" s="24">
        <f>vanpror.!G26</f>
        <v>-5000</v>
      </c>
      <c r="H78" s="24">
        <f>vanpror.!H26</f>
        <v>10000</v>
      </c>
    </row>
    <row r="79" spans="1:8" s="4" customFormat="1" x14ac:dyDescent="0.25">
      <c r="A79" s="25"/>
      <c r="B79" s="26" t="s">
        <v>76</v>
      </c>
      <c r="C79" s="26" t="s">
        <v>77</v>
      </c>
      <c r="D79" s="27">
        <f t="shared" ref="D79:H79" si="4">D80+D123+D181+D190+D207+D205+D179</f>
        <v>3262200</v>
      </c>
      <c r="E79" s="27">
        <f t="shared" si="4"/>
        <v>503814.07</v>
      </c>
      <c r="F79" s="27">
        <f t="shared" si="4"/>
        <v>3766014.07</v>
      </c>
      <c r="G79" s="27">
        <f t="shared" si="4"/>
        <v>1350</v>
      </c>
      <c r="H79" s="27">
        <f t="shared" si="4"/>
        <v>3767364.07</v>
      </c>
    </row>
    <row r="80" spans="1:8" s="4" customFormat="1" x14ac:dyDescent="0.25">
      <c r="A80" s="25"/>
      <c r="B80" s="26" t="s">
        <v>78</v>
      </c>
      <c r="C80" s="26" t="s">
        <v>79</v>
      </c>
      <c r="D80" s="27">
        <f t="shared" ref="D80:H80" si="5">D81+D86+D107</f>
        <v>167400</v>
      </c>
      <c r="E80" s="27">
        <f t="shared" si="5"/>
        <v>229514.07</v>
      </c>
      <c r="F80" s="27">
        <f t="shared" si="5"/>
        <v>396914.07</v>
      </c>
      <c r="G80" s="27">
        <f t="shared" si="5"/>
        <v>38500</v>
      </c>
      <c r="H80" s="27">
        <f t="shared" si="5"/>
        <v>435414.07</v>
      </c>
    </row>
    <row r="81" spans="1:8" s="4" customFormat="1" x14ac:dyDescent="0.25">
      <c r="A81" s="40"/>
      <c r="B81" s="41"/>
      <c r="C81" s="41" t="s">
        <v>81</v>
      </c>
      <c r="D81" s="42">
        <f t="shared" ref="D81:H81" si="6">SUM(D82:D85)</f>
        <v>2000</v>
      </c>
      <c r="E81" s="42">
        <f t="shared" si="6"/>
        <v>197000</v>
      </c>
      <c r="F81" s="42">
        <f t="shared" si="6"/>
        <v>199000</v>
      </c>
      <c r="G81" s="42">
        <f t="shared" si="6"/>
        <v>34000</v>
      </c>
      <c r="H81" s="42">
        <f t="shared" si="6"/>
        <v>233000</v>
      </c>
    </row>
    <row r="82" spans="1:8" s="7" customFormat="1" x14ac:dyDescent="0.25">
      <c r="A82" s="22" t="s">
        <v>80</v>
      </c>
      <c r="B82" s="28" t="s">
        <v>26</v>
      </c>
      <c r="C82" s="28" t="s">
        <v>27</v>
      </c>
      <c r="D82" s="43">
        <f>'prorač. '!D64</f>
        <v>2000</v>
      </c>
      <c r="E82" s="43">
        <f>'prorač. '!E64</f>
        <v>0</v>
      </c>
      <c r="F82" s="43">
        <f>'prorač. '!F64</f>
        <v>2000</v>
      </c>
      <c r="G82" s="43">
        <f>'prorač. '!G64</f>
        <v>0</v>
      </c>
      <c r="H82" s="43">
        <f>'prorač. '!H64</f>
        <v>2000</v>
      </c>
    </row>
    <row r="83" spans="1:8" x14ac:dyDescent="0.25">
      <c r="A83" s="22" t="s">
        <v>80</v>
      </c>
      <c r="B83" s="28" t="s">
        <v>58</v>
      </c>
      <c r="C83" s="28" t="s">
        <v>59</v>
      </c>
      <c r="D83" s="43">
        <f>'prorač. '!D65</f>
        <v>0</v>
      </c>
      <c r="E83" s="43">
        <f>'prorač. '!E65</f>
        <v>0</v>
      </c>
      <c r="F83" s="43">
        <f>'prorač. '!F65</f>
        <v>0</v>
      </c>
      <c r="G83" s="43">
        <f>'prorač. '!G65</f>
        <v>0</v>
      </c>
      <c r="H83" s="43">
        <f>'prorač. '!H65</f>
        <v>0</v>
      </c>
    </row>
    <row r="84" spans="1:8" x14ac:dyDescent="0.25">
      <c r="A84" s="22" t="s">
        <v>80</v>
      </c>
      <c r="B84" s="28" t="s">
        <v>82</v>
      </c>
      <c r="C84" s="28" t="s">
        <v>83</v>
      </c>
      <c r="D84" s="43">
        <f>'prorač. '!D66</f>
        <v>0</v>
      </c>
      <c r="E84" s="43">
        <f>'prorač. '!E66</f>
        <v>197000</v>
      </c>
      <c r="F84" s="43">
        <f>'prorač. '!F66</f>
        <v>197000</v>
      </c>
      <c r="G84" s="43">
        <f>'prorač. '!G66</f>
        <v>34000</v>
      </c>
      <c r="H84" s="43">
        <f>'prorač. '!H66</f>
        <v>231000</v>
      </c>
    </row>
    <row r="85" spans="1:8" x14ac:dyDescent="0.25">
      <c r="A85" s="22" t="s">
        <v>80</v>
      </c>
      <c r="B85" s="28" t="s">
        <v>150</v>
      </c>
      <c r="C85" s="28" t="s">
        <v>151</v>
      </c>
      <c r="D85" s="43">
        <f>'prorač. '!D67</f>
        <v>0</v>
      </c>
      <c r="E85" s="43">
        <f>'prorač. '!E67</f>
        <v>0</v>
      </c>
      <c r="F85" s="43">
        <f>'prorač. '!F67</f>
        <v>0</v>
      </c>
      <c r="G85" s="43">
        <f>'prorač. '!G67</f>
        <v>0</v>
      </c>
      <c r="H85" s="43">
        <f>'prorač. '!H67</f>
        <v>0</v>
      </c>
    </row>
    <row r="86" spans="1:8" x14ac:dyDescent="0.25">
      <c r="A86" s="22"/>
      <c r="B86" s="28"/>
      <c r="C86" s="44" t="s">
        <v>156</v>
      </c>
      <c r="D86" s="34">
        <f t="shared" ref="D86:H86" si="7">SUM(D87:D106)</f>
        <v>165400</v>
      </c>
      <c r="E86" s="34">
        <f t="shared" si="7"/>
        <v>4314.07</v>
      </c>
      <c r="F86" s="34">
        <f t="shared" si="7"/>
        <v>169714.07</v>
      </c>
      <c r="G86" s="34">
        <f t="shared" si="7"/>
        <v>4500</v>
      </c>
      <c r="H86" s="34">
        <f t="shared" si="7"/>
        <v>174214.07</v>
      </c>
    </row>
    <row r="87" spans="1:8" x14ac:dyDescent="0.25">
      <c r="A87" s="31" t="s">
        <v>124</v>
      </c>
      <c r="B87" s="28" t="s">
        <v>16</v>
      </c>
      <c r="C87" s="28" t="s">
        <v>17</v>
      </c>
      <c r="D87" s="29">
        <f>+vanpror.!D30</f>
        <v>0</v>
      </c>
      <c r="E87" s="29">
        <f>+vanpror.!E30</f>
        <v>0</v>
      </c>
      <c r="F87" s="29">
        <f>+vanpror.!F30</f>
        <v>0</v>
      </c>
      <c r="G87" s="29">
        <f>+vanpror.!G30</f>
        <v>500</v>
      </c>
      <c r="H87" s="29">
        <f>+vanpror.!H30</f>
        <v>500</v>
      </c>
    </row>
    <row r="88" spans="1:8" x14ac:dyDescent="0.25">
      <c r="A88" s="31" t="s">
        <v>124</v>
      </c>
      <c r="B88" s="28" t="s">
        <v>18</v>
      </c>
      <c r="C88" s="28" t="s">
        <v>19</v>
      </c>
      <c r="D88" s="29">
        <f>+vanpror.!D31</f>
        <v>6000</v>
      </c>
      <c r="E88" s="29">
        <f>+vanpror.!E31</f>
        <v>-3000</v>
      </c>
      <c r="F88" s="29">
        <f>+vanpror.!F31</f>
        <v>3000</v>
      </c>
      <c r="G88" s="29">
        <f>+vanpror.!G31</f>
        <v>-1000</v>
      </c>
      <c r="H88" s="29">
        <f>+vanpror.!H31</f>
        <v>2000</v>
      </c>
    </row>
    <row r="89" spans="1:8" x14ac:dyDescent="0.25">
      <c r="A89" s="31" t="s">
        <v>124</v>
      </c>
      <c r="B89" s="28" t="s">
        <v>24</v>
      </c>
      <c r="C89" s="28" t="s">
        <v>25</v>
      </c>
      <c r="D89" s="29">
        <f>+vanpror.!D32</f>
        <v>5000</v>
      </c>
      <c r="E89" s="29">
        <f>+vanpror.!E32</f>
        <v>-2000</v>
      </c>
      <c r="F89" s="29">
        <f>+vanpror.!F32</f>
        <v>3000</v>
      </c>
      <c r="G89" s="29">
        <f>+vanpror.!G32</f>
        <v>-1000</v>
      </c>
      <c r="H89" s="29">
        <f>+vanpror.!H32</f>
        <v>2000</v>
      </c>
    </row>
    <row r="90" spans="1:8" x14ac:dyDescent="0.25">
      <c r="A90" s="31" t="s">
        <v>124</v>
      </c>
      <c r="B90" s="28" t="s">
        <v>141</v>
      </c>
      <c r="C90" s="28" t="s">
        <v>142</v>
      </c>
      <c r="D90" s="29">
        <f>+vanpror.!D33</f>
        <v>0</v>
      </c>
      <c r="E90" s="29">
        <f>+vanpror.!E33</f>
        <v>0</v>
      </c>
      <c r="F90" s="29">
        <f>+vanpror.!F33</f>
        <v>0</v>
      </c>
      <c r="G90" s="29">
        <f>+vanpror.!G33</f>
        <v>2000</v>
      </c>
      <c r="H90" s="29">
        <f>+vanpror.!H33</f>
        <v>2000</v>
      </c>
    </row>
    <row r="91" spans="1:8" x14ac:dyDescent="0.25">
      <c r="A91" s="31" t="s">
        <v>124</v>
      </c>
      <c r="B91" s="28" t="s">
        <v>34</v>
      </c>
      <c r="C91" s="28" t="s">
        <v>35</v>
      </c>
      <c r="D91" s="29">
        <f>+vanpror.!D34</f>
        <v>2000</v>
      </c>
      <c r="E91" s="29">
        <f>+vanpror.!E34</f>
        <v>4314.07</v>
      </c>
      <c r="F91" s="29">
        <f>+vanpror.!F34</f>
        <v>6314.07</v>
      </c>
      <c r="G91" s="29">
        <f>+vanpror.!G34</f>
        <v>0</v>
      </c>
      <c r="H91" s="29">
        <f>+vanpror.!H34</f>
        <v>6314.07</v>
      </c>
    </row>
    <row r="92" spans="1:8" x14ac:dyDescent="0.25">
      <c r="A92" s="31" t="s">
        <v>124</v>
      </c>
      <c r="B92" s="28" t="s">
        <v>42</v>
      </c>
      <c r="C92" s="28" t="s">
        <v>43</v>
      </c>
      <c r="D92" s="29">
        <f>+vanpror.!D35</f>
        <v>0</v>
      </c>
      <c r="E92" s="29">
        <f>+vanpror.!E35</f>
        <v>0</v>
      </c>
      <c r="F92" s="29">
        <f>+vanpror.!F35</f>
        <v>0</v>
      </c>
      <c r="G92" s="29">
        <f>+vanpror.!G35</f>
        <v>4000</v>
      </c>
      <c r="H92" s="29">
        <f>+vanpror.!H35</f>
        <v>4000</v>
      </c>
    </row>
    <row r="93" spans="1:8" x14ac:dyDescent="0.25">
      <c r="A93" s="31" t="s">
        <v>124</v>
      </c>
      <c r="B93" s="28" t="s">
        <v>44</v>
      </c>
      <c r="C93" s="28" t="s">
        <v>45</v>
      </c>
      <c r="D93" s="29">
        <f>+vanpror.!D36</f>
        <v>0</v>
      </c>
      <c r="E93" s="29">
        <f>+vanpror.!E36</f>
        <v>0</v>
      </c>
      <c r="F93" s="29">
        <f>+vanpror.!F36</f>
        <v>0</v>
      </c>
      <c r="G93" s="29">
        <f>+vanpror.!G36</f>
        <v>0</v>
      </c>
      <c r="H93" s="29">
        <f>+vanpror.!H36</f>
        <v>0</v>
      </c>
    </row>
    <row r="94" spans="1:8" x14ac:dyDescent="0.25">
      <c r="A94" s="31" t="s">
        <v>124</v>
      </c>
      <c r="B94" s="28" t="s">
        <v>46</v>
      </c>
      <c r="C94" s="28" t="s">
        <v>47</v>
      </c>
      <c r="D94" s="29">
        <f>+vanpror.!D37</f>
        <v>0</v>
      </c>
      <c r="E94" s="29">
        <f>+vanpror.!E37</f>
        <v>2500</v>
      </c>
      <c r="F94" s="29">
        <f>+vanpror.!F37</f>
        <v>2500</v>
      </c>
      <c r="G94" s="29">
        <f>+vanpror.!G37</f>
        <v>0</v>
      </c>
      <c r="H94" s="29">
        <f>+vanpror.!H37</f>
        <v>2500</v>
      </c>
    </row>
    <row r="95" spans="1:8" x14ac:dyDescent="0.25">
      <c r="A95" s="31">
        <v>55</v>
      </c>
      <c r="B95" s="28" t="s">
        <v>125</v>
      </c>
      <c r="C95" s="28" t="s">
        <v>126</v>
      </c>
      <c r="D95" s="29">
        <f>+vanpror.!D38</f>
        <v>0</v>
      </c>
      <c r="E95" s="29">
        <f>+vanpror.!E38</f>
        <v>7600</v>
      </c>
      <c r="F95" s="29">
        <f>+vanpror.!F38</f>
        <v>7600</v>
      </c>
      <c r="G95" s="29">
        <f>+vanpror.!G38</f>
        <v>0</v>
      </c>
      <c r="H95" s="29">
        <f>+vanpror.!H38</f>
        <v>7600</v>
      </c>
    </row>
    <row r="96" spans="1:8" x14ac:dyDescent="0.25">
      <c r="A96" s="31">
        <v>55</v>
      </c>
      <c r="B96" s="28" t="s">
        <v>62</v>
      </c>
      <c r="C96" s="28" t="s">
        <v>63</v>
      </c>
      <c r="D96" s="29">
        <f>+vanpror.!D39</f>
        <v>0</v>
      </c>
      <c r="E96" s="29">
        <f>+vanpror.!E39</f>
        <v>0</v>
      </c>
      <c r="F96" s="29">
        <f>+vanpror.!F39</f>
        <v>0</v>
      </c>
      <c r="G96" s="29">
        <f>+vanpror.!G39</f>
        <v>1000</v>
      </c>
      <c r="H96" s="29">
        <f>+vanpror.!H39</f>
        <v>1000</v>
      </c>
    </row>
    <row r="97" spans="1:8" x14ac:dyDescent="0.25">
      <c r="A97" s="31" t="s">
        <v>124</v>
      </c>
      <c r="B97" s="28" t="s">
        <v>66</v>
      </c>
      <c r="C97" s="28" t="s">
        <v>67</v>
      </c>
      <c r="D97" s="29">
        <f>+vanpror.!D40</f>
        <v>0</v>
      </c>
      <c r="E97" s="29">
        <f>+vanpror.!E40</f>
        <v>0</v>
      </c>
      <c r="F97" s="29">
        <f>+vanpror.!F40</f>
        <v>0</v>
      </c>
      <c r="G97" s="29">
        <f>+vanpror.!G40</f>
        <v>0</v>
      </c>
      <c r="H97" s="29">
        <f>+vanpror.!H40</f>
        <v>0</v>
      </c>
    </row>
    <row r="98" spans="1:8" x14ac:dyDescent="0.25">
      <c r="A98" s="31" t="s">
        <v>124</v>
      </c>
      <c r="B98" s="28" t="s">
        <v>72</v>
      </c>
      <c r="C98" s="28" t="s">
        <v>73</v>
      </c>
      <c r="D98" s="29">
        <f>+vanpror.!D41</f>
        <v>3400</v>
      </c>
      <c r="E98" s="29">
        <f>+vanpror.!E41</f>
        <v>-1400</v>
      </c>
      <c r="F98" s="29">
        <f>+vanpror.!F41</f>
        <v>2000</v>
      </c>
      <c r="G98" s="29">
        <f>+vanpror.!G41</f>
        <v>-1000</v>
      </c>
      <c r="H98" s="29">
        <f>+vanpror.!H41</f>
        <v>1000</v>
      </c>
    </row>
    <row r="99" spans="1:8" x14ac:dyDescent="0.25">
      <c r="A99" s="31" t="s">
        <v>124</v>
      </c>
      <c r="B99" s="28" t="s">
        <v>261</v>
      </c>
      <c r="C99" s="28" t="s">
        <v>202</v>
      </c>
      <c r="D99" s="29">
        <f>+vanpror.!D42</f>
        <v>0</v>
      </c>
      <c r="E99" s="29">
        <f>+vanpror.!E42</f>
        <v>0</v>
      </c>
      <c r="F99" s="29">
        <f>+vanpror.!F42</f>
        <v>0</v>
      </c>
      <c r="G99" s="29">
        <f>+vanpror.!G42</f>
        <v>0</v>
      </c>
      <c r="H99" s="29">
        <f>+vanpror.!H42</f>
        <v>0</v>
      </c>
    </row>
    <row r="100" spans="1:8" x14ac:dyDescent="0.25">
      <c r="A100" s="31" t="s">
        <v>124</v>
      </c>
      <c r="B100" s="28" t="s">
        <v>82</v>
      </c>
      <c r="C100" s="28" t="s">
        <v>83</v>
      </c>
      <c r="D100" s="29">
        <f>+vanpror.!D43</f>
        <v>140000</v>
      </c>
      <c r="E100" s="29">
        <f>+vanpror.!E43</f>
        <v>-6200</v>
      </c>
      <c r="F100" s="29">
        <f>+vanpror.!F43</f>
        <v>133800</v>
      </c>
      <c r="G100" s="29">
        <f>+vanpror.!G43</f>
        <v>0</v>
      </c>
      <c r="H100" s="29">
        <f>+vanpror.!H43</f>
        <v>133800</v>
      </c>
    </row>
    <row r="101" spans="1:8" x14ac:dyDescent="0.25">
      <c r="A101" s="31" t="s">
        <v>124</v>
      </c>
      <c r="B101" s="28" t="s">
        <v>114</v>
      </c>
      <c r="C101" s="28" t="s">
        <v>115</v>
      </c>
      <c r="D101" s="29">
        <f>+vanpror.!D44</f>
        <v>0</v>
      </c>
      <c r="E101" s="29">
        <f>+vanpror.!E44</f>
        <v>0</v>
      </c>
      <c r="F101" s="29">
        <f>+vanpror.!F44</f>
        <v>0</v>
      </c>
      <c r="G101" s="29">
        <f>+vanpror.!G44</f>
        <v>0</v>
      </c>
      <c r="H101" s="29">
        <f>+vanpror.!H44</f>
        <v>0</v>
      </c>
    </row>
    <row r="102" spans="1:8" x14ac:dyDescent="0.25">
      <c r="A102" s="31" t="s">
        <v>124</v>
      </c>
      <c r="B102" s="30">
        <v>42231</v>
      </c>
      <c r="C102" s="28" t="s">
        <v>221</v>
      </c>
      <c r="D102" s="29">
        <f>+vanpror.!D45</f>
        <v>0</v>
      </c>
      <c r="E102" s="29">
        <f>+vanpror.!E45</f>
        <v>0</v>
      </c>
      <c r="F102" s="29">
        <f>+vanpror.!F45</f>
        <v>0</v>
      </c>
      <c r="G102" s="29">
        <f>+vanpror.!G45</f>
        <v>0</v>
      </c>
      <c r="H102" s="29">
        <f>+vanpror.!H45</f>
        <v>0</v>
      </c>
    </row>
    <row r="103" spans="1:8" x14ac:dyDescent="0.25">
      <c r="A103" s="31" t="s">
        <v>124</v>
      </c>
      <c r="B103" s="30" t="s">
        <v>274</v>
      </c>
      <c r="C103" s="28" t="s">
        <v>275</v>
      </c>
      <c r="D103" s="29">
        <f>+vanpror.!D46</f>
        <v>0</v>
      </c>
      <c r="E103" s="29">
        <f>+vanpror.!E46</f>
        <v>0</v>
      </c>
      <c r="F103" s="29">
        <f>+vanpror.!F46</f>
        <v>0</v>
      </c>
      <c r="G103" s="29">
        <f>+vanpror.!G46</f>
        <v>0</v>
      </c>
      <c r="H103" s="29">
        <f>+vanpror.!H46</f>
        <v>0</v>
      </c>
    </row>
    <row r="104" spans="1:8" x14ac:dyDescent="0.25">
      <c r="A104" s="31" t="s">
        <v>124</v>
      </c>
      <c r="B104" s="30" t="s">
        <v>271</v>
      </c>
      <c r="C104" s="28" t="s">
        <v>193</v>
      </c>
      <c r="D104" s="29">
        <f>+vanpror.!D47</f>
        <v>0</v>
      </c>
      <c r="E104" s="29">
        <f>+vanpror.!E47</f>
        <v>0</v>
      </c>
      <c r="F104" s="29">
        <f>+vanpror.!F47</f>
        <v>0</v>
      </c>
      <c r="G104" s="29">
        <f>+vanpror.!G47</f>
        <v>0</v>
      </c>
      <c r="H104" s="29">
        <f>+vanpror.!H47</f>
        <v>0</v>
      </c>
    </row>
    <row r="105" spans="1:8" x14ac:dyDescent="0.25">
      <c r="A105" s="31" t="s">
        <v>124</v>
      </c>
      <c r="B105" s="28" t="s">
        <v>165</v>
      </c>
      <c r="C105" s="28" t="s">
        <v>166</v>
      </c>
      <c r="D105" s="29">
        <f>+vanpror.!D48</f>
        <v>0</v>
      </c>
      <c r="E105" s="29">
        <f>+vanpror.!E48</f>
        <v>0</v>
      </c>
      <c r="F105" s="29">
        <f>+vanpror.!F48</f>
        <v>0</v>
      </c>
      <c r="G105" s="29">
        <f>+vanpror.!G48</f>
        <v>0</v>
      </c>
      <c r="H105" s="29">
        <f>+vanpror.!H48</f>
        <v>0</v>
      </c>
    </row>
    <row r="106" spans="1:8" x14ac:dyDescent="0.25">
      <c r="A106" s="31">
        <v>55</v>
      </c>
      <c r="B106" s="28" t="s">
        <v>116</v>
      </c>
      <c r="C106" s="28" t="s">
        <v>117</v>
      </c>
      <c r="D106" s="29">
        <f>+vanpror.!D49</f>
        <v>9000</v>
      </c>
      <c r="E106" s="29">
        <f>+vanpror.!E49</f>
        <v>2500</v>
      </c>
      <c r="F106" s="29">
        <f>+vanpror.!F49</f>
        <v>11500</v>
      </c>
      <c r="G106" s="29">
        <f>+vanpror.!G49</f>
        <v>0</v>
      </c>
      <c r="H106" s="29">
        <f>+vanpror.!H49</f>
        <v>11500</v>
      </c>
    </row>
    <row r="107" spans="1:8" s="4" customFormat="1" x14ac:dyDescent="0.25">
      <c r="A107" s="32">
        <v>29</v>
      </c>
      <c r="B107" s="33"/>
      <c r="C107" s="33" t="s">
        <v>189</v>
      </c>
      <c r="D107" s="34">
        <f t="shared" ref="D107:H107" si="8">SUM(D108:D122)</f>
        <v>0</v>
      </c>
      <c r="E107" s="34">
        <f t="shared" si="8"/>
        <v>28200</v>
      </c>
      <c r="F107" s="34">
        <f t="shared" si="8"/>
        <v>28200</v>
      </c>
      <c r="G107" s="34">
        <f t="shared" si="8"/>
        <v>0</v>
      </c>
      <c r="H107" s="34">
        <f t="shared" si="8"/>
        <v>28200</v>
      </c>
    </row>
    <row r="108" spans="1:8" x14ac:dyDescent="0.25">
      <c r="A108" s="31">
        <v>29</v>
      </c>
      <c r="B108" s="28" t="s">
        <v>96</v>
      </c>
      <c r="C108" s="28" t="s">
        <v>215</v>
      </c>
      <c r="D108" s="24">
        <f>+vanpror.!D51</f>
        <v>0</v>
      </c>
      <c r="E108" s="24">
        <f>+vanpror.!E51</f>
        <v>100</v>
      </c>
      <c r="F108" s="24">
        <f>+vanpror.!F51</f>
        <v>100</v>
      </c>
      <c r="G108" s="24">
        <f>+vanpror.!G51</f>
        <v>0</v>
      </c>
      <c r="H108" s="24">
        <f>+vanpror.!H51</f>
        <v>100</v>
      </c>
    </row>
    <row r="109" spans="1:8" x14ac:dyDescent="0.25">
      <c r="A109" s="31">
        <v>29</v>
      </c>
      <c r="B109" s="28" t="s">
        <v>152</v>
      </c>
      <c r="C109" s="28" t="s">
        <v>260</v>
      </c>
      <c r="D109" s="24">
        <f>+vanpror.!D52</f>
        <v>0</v>
      </c>
      <c r="E109" s="24">
        <f>+vanpror.!E52</f>
        <v>0</v>
      </c>
      <c r="F109" s="24">
        <f>+vanpror.!F52</f>
        <v>0</v>
      </c>
      <c r="G109" s="24">
        <f>+vanpror.!G52</f>
        <v>300</v>
      </c>
      <c r="H109" s="24">
        <f>+vanpror.!H52</f>
        <v>300</v>
      </c>
    </row>
    <row r="110" spans="1:8" x14ac:dyDescent="0.25">
      <c r="A110" s="31">
        <v>29</v>
      </c>
      <c r="B110" s="28" t="s">
        <v>8</v>
      </c>
      <c r="C110" s="28" t="s">
        <v>9</v>
      </c>
      <c r="D110" s="24">
        <f>+vanpror.!D53</f>
        <v>0</v>
      </c>
      <c r="E110" s="24">
        <f>+vanpror.!E53</f>
        <v>600</v>
      </c>
      <c r="F110" s="24">
        <f>+vanpror.!F53</f>
        <v>600</v>
      </c>
      <c r="G110" s="24">
        <f>+vanpror.!G53</f>
        <v>600</v>
      </c>
      <c r="H110" s="24">
        <f>+vanpror.!H53</f>
        <v>1200</v>
      </c>
    </row>
    <row r="111" spans="1:8" x14ac:dyDescent="0.25">
      <c r="A111" s="31">
        <v>29</v>
      </c>
      <c r="B111" s="28" t="s">
        <v>10</v>
      </c>
      <c r="C111" s="28" t="s">
        <v>216</v>
      </c>
      <c r="D111" s="24">
        <f>+vanpror.!D54</f>
        <v>0</v>
      </c>
      <c r="E111" s="24">
        <f>+vanpror.!E54</f>
        <v>800</v>
      </c>
      <c r="F111" s="24">
        <f>+vanpror.!F54</f>
        <v>800</v>
      </c>
      <c r="G111" s="24">
        <f>+vanpror.!G54</f>
        <v>200</v>
      </c>
      <c r="H111" s="24">
        <f>+vanpror.!H54</f>
        <v>1000</v>
      </c>
    </row>
    <row r="112" spans="1:8" x14ac:dyDescent="0.25">
      <c r="A112" s="31">
        <v>29</v>
      </c>
      <c r="B112" s="28" t="s">
        <v>12</v>
      </c>
      <c r="C112" s="28" t="s">
        <v>217</v>
      </c>
      <c r="D112" s="24">
        <f>+vanpror.!D55</f>
        <v>0</v>
      </c>
      <c r="E112" s="24">
        <f>+vanpror.!E55</f>
        <v>500</v>
      </c>
      <c r="F112" s="24">
        <f>+vanpror.!F55</f>
        <v>500</v>
      </c>
      <c r="G112" s="24">
        <f>+vanpror.!G55</f>
        <v>800</v>
      </c>
      <c r="H112" s="24">
        <f>+vanpror.!H55</f>
        <v>1300</v>
      </c>
    </row>
    <row r="113" spans="1:8" x14ac:dyDescent="0.25">
      <c r="A113" s="31">
        <v>29</v>
      </c>
      <c r="B113" s="28" t="s">
        <v>14</v>
      </c>
      <c r="C113" s="28" t="s">
        <v>15</v>
      </c>
      <c r="D113" s="24">
        <f>+vanpror.!D56</f>
        <v>0</v>
      </c>
      <c r="E113" s="24">
        <f>+vanpror.!E56</f>
        <v>2900</v>
      </c>
      <c r="F113" s="24">
        <f>+vanpror.!F56</f>
        <v>2900</v>
      </c>
      <c r="G113" s="24">
        <f>+vanpror.!G56</f>
        <v>0</v>
      </c>
      <c r="H113" s="24">
        <f>+vanpror.!H56</f>
        <v>2900</v>
      </c>
    </row>
    <row r="114" spans="1:8" x14ac:dyDescent="0.25">
      <c r="A114" s="31">
        <v>29</v>
      </c>
      <c r="B114" s="28" t="s">
        <v>16</v>
      </c>
      <c r="C114" s="28" t="s">
        <v>17</v>
      </c>
      <c r="D114" s="24">
        <f>+vanpror.!D57</f>
        <v>0</v>
      </c>
      <c r="E114" s="24">
        <f>+vanpror.!E57</f>
        <v>0</v>
      </c>
      <c r="F114" s="24">
        <f>+vanpror.!F57</f>
        <v>0</v>
      </c>
      <c r="G114" s="24">
        <f>+vanpror.!G57</f>
        <v>700</v>
      </c>
      <c r="H114" s="24">
        <f>+vanpror.!H57</f>
        <v>700</v>
      </c>
    </row>
    <row r="115" spans="1:8" ht="15.75" customHeight="1" x14ac:dyDescent="0.25">
      <c r="A115" s="31">
        <v>29</v>
      </c>
      <c r="B115" s="28" t="s">
        <v>24</v>
      </c>
      <c r="C115" s="28" t="s">
        <v>25</v>
      </c>
      <c r="D115" s="24">
        <f>+vanpror.!D58</f>
        <v>0</v>
      </c>
      <c r="E115" s="24">
        <f>+vanpror.!E58</f>
        <v>100</v>
      </c>
      <c r="F115" s="24">
        <f>+vanpror.!F58</f>
        <v>100</v>
      </c>
      <c r="G115" s="24">
        <f>+vanpror.!G58</f>
        <v>0</v>
      </c>
      <c r="H115" s="24">
        <f>+vanpror.!H58</f>
        <v>100</v>
      </c>
    </row>
    <row r="116" spans="1:8" x14ac:dyDescent="0.25">
      <c r="A116" s="31">
        <v>29</v>
      </c>
      <c r="B116" s="28" t="s">
        <v>108</v>
      </c>
      <c r="C116" s="28" t="s">
        <v>222</v>
      </c>
      <c r="D116" s="24">
        <f>+vanpror.!D59</f>
        <v>0</v>
      </c>
      <c r="E116" s="24">
        <f>+vanpror.!E59</f>
        <v>2400</v>
      </c>
      <c r="F116" s="24">
        <f>+vanpror.!F59</f>
        <v>2400</v>
      </c>
      <c r="G116" s="24">
        <f>+vanpror.!G59</f>
        <v>-700</v>
      </c>
      <c r="H116" s="24">
        <f>+vanpror.!H59</f>
        <v>1700</v>
      </c>
    </row>
    <row r="117" spans="1:8" x14ac:dyDescent="0.25">
      <c r="A117" s="31">
        <v>29</v>
      </c>
      <c r="B117" s="28" t="s">
        <v>26</v>
      </c>
      <c r="C117" s="28" t="s">
        <v>27</v>
      </c>
      <c r="D117" s="24">
        <f>+vanpror.!D60</f>
        <v>0</v>
      </c>
      <c r="E117" s="24">
        <f>+vanpror.!E60</f>
        <v>100</v>
      </c>
      <c r="F117" s="24">
        <f>+vanpror.!F60</f>
        <v>100</v>
      </c>
      <c r="G117" s="24">
        <f>+vanpror.!G60</f>
        <v>0</v>
      </c>
      <c r="H117" s="24">
        <f>+vanpror.!H60</f>
        <v>100</v>
      </c>
    </row>
    <row r="118" spans="1:8" x14ac:dyDescent="0.25">
      <c r="A118" s="31">
        <v>29</v>
      </c>
      <c r="B118" s="28" t="s">
        <v>34</v>
      </c>
      <c r="C118" s="28" t="s">
        <v>35</v>
      </c>
      <c r="D118" s="24">
        <f>+vanpror.!D61</f>
        <v>0</v>
      </c>
      <c r="E118" s="24">
        <f>+vanpror.!E61</f>
        <v>800</v>
      </c>
      <c r="F118" s="24">
        <f>+vanpror.!F61</f>
        <v>800</v>
      </c>
      <c r="G118" s="24">
        <f>+vanpror.!G61</f>
        <v>100</v>
      </c>
      <c r="H118" s="24">
        <f>+vanpror.!H61</f>
        <v>900</v>
      </c>
    </row>
    <row r="119" spans="1:8" x14ac:dyDescent="0.25">
      <c r="A119" s="31">
        <v>29</v>
      </c>
      <c r="B119" s="28" t="s">
        <v>218</v>
      </c>
      <c r="C119" s="28" t="s">
        <v>219</v>
      </c>
      <c r="D119" s="24">
        <f>+vanpror.!D62</f>
        <v>0</v>
      </c>
      <c r="E119" s="24">
        <f>+vanpror.!E62</f>
        <v>800</v>
      </c>
      <c r="F119" s="24">
        <f>+vanpror.!F62</f>
        <v>800</v>
      </c>
      <c r="G119" s="24">
        <f>+vanpror.!G62</f>
        <v>700</v>
      </c>
      <c r="H119" s="24">
        <f>+vanpror.!H62</f>
        <v>1500</v>
      </c>
    </row>
    <row r="120" spans="1:8" x14ac:dyDescent="0.25">
      <c r="A120" s="31">
        <v>29</v>
      </c>
      <c r="B120" s="28" t="s">
        <v>54</v>
      </c>
      <c r="C120" s="28" t="s">
        <v>55</v>
      </c>
      <c r="D120" s="24">
        <f>+vanpror.!D63</f>
        <v>0</v>
      </c>
      <c r="E120" s="24">
        <f>+vanpror.!E63</f>
        <v>6000</v>
      </c>
      <c r="F120" s="24">
        <f>+vanpror.!F63</f>
        <v>6000</v>
      </c>
      <c r="G120" s="24">
        <f>+vanpror.!G63</f>
        <v>0</v>
      </c>
      <c r="H120" s="24">
        <f>+vanpror.!H63</f>
        <v>6000</v>
      </c>
    </row>
    <row r="121" spans="1:8" x14ac:dyDescent="0.25">
      <c r="A121" s="31">
        <v>29</v>
      </c>
      <c r="B121" s="28" t="s">
        <v>148</v>
      </c>
      <c r="C121" s="28" t="s">
        <v>223</v>
      </c>
      <c r="D121" s="24">
        <f>+vanpror.!D64</f>
        <v>0</v>
      </c>
      <c r="E121" s="24">
        <f>+vanpror.!E64</f>
        <v>10000</v>
      </c>
      <c r="F121" s="24">
        <f>+vanpror.!F64</f>
        <v>10000</v>
      </c>
      <c r="G121" s="24">
        <f>+vanpror.!G64</f>
        <v>-1600</v>
      </c>
      <c r="H121" s="24">
        <f>+vanpror.!H64</f>
        <v>8400</v>
      </c>
    </row>
    <row r="122" spans="1:8" x14ac:dyDescent="0.25">
      <c r="A122" s="31">
        <v>29</v>
      </c>
      <c r="B122" s="28" t="s">
        <v>62</v>
      </c>
      <c r="C122" s="28" t="s">
        <v>63</v>
      </c>
      <c r="D122" s="24">
        <f>+vanpror.!D65</f>
        <v>0</v>
      </c>
      <c r="E122" s="24">
        <f>+vanpror.!E65</f>
        <v>3100</v>
      </c>
      <c r="F122" s="24">
        <f>+vanpror.!F65</f>
        <v>3100</v>
      </c>
      <c r="G122" s="24">
        <f>+vanpror.!G65</f>
        <v>-1100</v>
      </c>
      <c r="H122" s="24">
        <f>+vanpror.!H65</f>
        <v>2000</v>
      </c>
    </row>
    <row r="123" spans="1:8" x14ac:dyDescent="0.25">
      <c r="A123" s="25"/>
      <c r="B123" s="26" t="s">
        <v>84</v>
      </c>
      <c r="C123" s="26" t="s">
        <v>85</v>
      </c>
      <c r="D123" s="27">
        <f t="shared" ref="D123:H123" si="9">D124+D140+D172</f>
        <v>1774800</v>
      </c>
      <c r="E123" s="27">
        <f t="shared" si="9"/>
        <v>111300</v>
      </c>
      <c r="F123" s="27">
        <f t="shared" si="9"/>
        <v>1886100</v>
      </c>
      <c r="G123" s="27">
        <f t="shared" si="9"/>
        <v>56200</v>
      </c>
      <c r="H123" s="27">
        <f t="shared" si="9"/>
        <v>1942300</v>
      </c>
    </row>
    <row r="124" spans="1:8" s="6" customFormat="1" x14ac:dyDescent="0.25">
      <c r="A124" s="40"/>
      <c r="B124" s="41"/>
      <c r="C124" s="41" t="s">
        <v>81</v>
      </c>
      <c r="D124" s="42">
        <f t="shared" ref="D124:H124" si="10">SUM(D125:D139)</f>
        <v>1184800</v>
      </c>
      <c r="E124" s="42">
        <f t="shared" si="10"/>
        <v>111300</v>
      </c>
      <c r="F124" s="42">
        <f t="shared" si="10"/>
        <v>1296100</v>
      </c>
      <c r="G124" s="42">
        <f t="shared" si="10"/>
        <v>900</v>
      </c>
      <c r="H124" s="42">
        <f t="shared" si="10"/>
        <v>1297000</v>
      </c>
    </row>
    <row r="125" spans="1:8" x14ac:dyDescent="0.25">
      <c r="A125" s="31" t="s">
        <v>80</v>
      </c>
      <c r="B125" s="28" t="s">
        <v>86</v>
      </c>
      <c r="C125" s="28" t="s">
        <v>87</v>
      </c>
      <c r="D125" s="45">
        <f>'prorač. '!D69</f>
        <v>912000</v>
      </c>
      <c r="E125" s="45">
        <f>'prorač. '!E69</f>
        <v>86000</v>
      </c>
      <c r="F125" s="45">
        <f>'prorač. '!F69</f>
        <v>998000</v>
      </c>
      <c r="G125" s="45">
        <f>'prorač. '!G69</f>
        <v>13800</v>
      </c>
      <c r="H125" s="45">
        <f>'prorač. '!H69</f>
        <v>1011800</v>
      </c>
    </row>
    <row r="126" spans="1:8" x14ac:dyDescent="0.25">
      <c r="A126" s="31">
        <v>11</v>
      </c>
      <c r="B126" s="30">
        <v>31113</v>
      </c>
      <c r="C126" s="28" t="s">
        <v>184</v>
      </c>
      <c r="D126" s="45">
        <f>'prorač. '!D70</f>
        <v>0</v>
      </c>
      <c r="E126" s="45">
        <f>'prorač. '!E70</f>
        <v>4700</v>
      </c>
      <c r="F126" s="45">
        <f>'prorač. '!F70</f>
        <v>4700</v>
      </c>
      <c r="G126" s="45">
        <f>'prorač. '!G70</f>
        <v>0</v>
      </c>
      <c r="H126" s="45">
        <f>'prorač. '!H70</f>
        <v>4700</v>
      </c>
    </row>
    <row r="127" spans="1:8" x14ac:dyDescent="0.25">
      <c r="A127" s="31" t="s">
        <v>80</v>
      </c>
      <c r="B127" s="30" t="s">
        <v>88</v>
      </c>
      <c r="C127" s="28" t="s">
        <v>89</v>
      </c>
      <c r="D127" s="45">
        <f>'prorač. '!D71</f>
        <v>25000</v>
      </c>
      <c r="E127" s="45">
        <f>'prorač. '!E71</f>
        <v>0</v>
      </c>
      <c r="F127" s="45">
        <f>'prorač. '!F71</f>
        <v>25000</v>
      </c>
      <c r="G127" s="45">
        <f>'prorač. '!G71</f>
        <v>-4000</v>
      </c>
      <c r="H127" s="45">
        <f>'prorač. '!H71</f>
        <v>21000</v>
      </c>
    </row>
    <row r="128" spans="1:8" x14ac:dyDescent="0.25">
      <c r="A128" s="31" t="s">
        <v>80</v>
      </c>
      <c r="B128" s="30" t="s">
        <v>90</v>
      </c>
      <c r="C128" s="28" t="s">
        <v>91</v>
      </c>
      <c r="D128" s="45">
        <f>'prorač. '!D72</f>
        <v>8200</v>
      </c>
      <c r="E128" s="45">
        <f>'prorač. '!E72</f>
        <v>0</v>
      </c>
      <c r="F128" s="45">
        <f>'prorač. '!F72</f>
        <v>8200</v>
      </c>
      <c r="G128" s="45">
        <f>'prorač. '!G72</f>
        <v>-4700</v>
      </c>
      <c r="H128" s="45">
        <f>'prorač. '!H72</f>
        <v>3500</v>
      </c>
    </row>
    <row r="129" spans="1:8" x14ac:dyDescent="0.25">
      <c r="A129" s="31" t="s">
        <v>80</v>
      </c>
      <c r="B129" s="30" t="s">
        <v>92</v>
      </c>
      <c r="C129" s="28" t="s">
        <v>93</v>
      </c>
      <c r="D129" s="45">
        <f>'prorač. '!D73</f>
        <v>15000</v>
      </c>
      <c r="E129" s="45">
        <f>'prorač. '!E73</f>
        <v>0</v>
      </c>
      <c r="F129" s="45">
        <f>'prorač. '!F73</f>
        <v>15000</v>
      </c>
      <c r="G129" s="45">
        <f>'prorač. '!G73</f>
        <v>-1500</v>
      </c>
      <c r="H129" s="45">
        <f>'prorač. '!H73</f>
        <v>13500</v>
      </c>
    </row>
    <row r="130" spans="1:8" x14ac:dyDescent="0.25">
      <c r="A130" s="31" t="s">
        <v>80</v>
      </c>
      <c r="B130" s="30" t="s">
        <v>96</v>
      </c>
      <c r="C130" s="28" t="s">
        <v>97</v>
      </c>
      <c r="D130" s="45">
        <f>'prorač. '!D74</f>
        <v>165000</v>
      </c>
      <c r="E130" s="45">
        <f>'prorač. '!E74</f>
        <v>0</v>
      </c>
      <c r="F130" s="45">
        <f>'prorač. '!F74</f>
        <v>165000</v>
      </c>
      <c r="G130" s="45">
        <f>'prorač. '!G74</f>
        <v>2500</v>
      </c>
      <c r="H130" s="45">
        <f>'prorač. '!H74</f>
        <v>167500</v>
      </c>
    </row>
    <row r="131" spans="1:8" x14ac:dyDescent="0.25">
      <c r="A131" s="31">
        <v>11</v>
      </c>
      <c r="B131" s="30">
        <v>31322</v>
      </c>
      <c r="C131" s="28" t="s">
        <v>196</v>
      </c>
      <c r="D131" s="45">
        <f>'prorač. '!D75</f>
        <v>0</v>
      </c>
      <c r="E131" s="45">
        <f>'prorač. '!E75</f>
        <v>100</v>
      </c>
      <c r="F131" s="45">
        <f>'prorač. '!F75</f>
        <v>100</v>
      </c>
      <c r="G131" s="45">
        <f>'prorač. '!G75</f>
        <v>0</v>
      </c>
      <c r="H131" s="45">
        <f>'prorač. '!H75</f>
        <v>100</v>
      </c>
    </row>
    <row r="132" spans="1:8" x14ac:dyDescent="0.25">
      <c r="A132" s="31">
        <v>11</v>
      </c>
      <c r="B132" s="30">
        <v>31332</v>
      </c>
      <c r="C132" s="28" t="s">
        <v>256</v>
      </c>
      <c r="D132" s="45">
        <f>'prorač. '!D76</f>
        <v>0</v>
      </c>
      <c r="E132" s="45">
        <f>'prorač. '!E76</f>
        <v>100</v>
      </c>
      <c r="F132" s="45">
        <f>'prorač. '!F76</f>
        <v>100</v>
      </c>
      <c r="G132" s="45">
        <f>'prorač. '!G76</f>
        <v>0</v>
      </c>
      <c r="H132" s="45">
        <f>'prorač. '!H76</f>
        <v>100</v>
      </c>
    </row>
    <row r="133" spans="1:8" s="4" customFormat="1" x14ac:dyDescent="0.25">
      <c r="A133" s="31" t="s">
        <v>80</v>
      </c>
      <c r="B133" s="28" t="s">
        <v>8</v>
      </c>
      <c r="C133" s="28" t="s">
        <v>9</v>
      </c>
      <c r="D133" s="45">
        <f>'prorač. '!D77</f>
        <v>2000</v>
      </c>
      <c r="E133" s="45">
        <f>'prorač. '!E77</f>
        <v>0</v>
      </c>
      <c r="F133" s="45">
        <f>'prorač. '!F77</f>
        <v>2000</v>
      </c>
      <c r="G133" s="45">
        <f>'prorač. '!G77</f>
        <v>-2000</v>
      </c>
      <c r="H133" s="45">
        <f>'prorač. '!H77</f>
        <v>0</v>
      </c>
    </row>
    <row r="134" spans="1:8" s="4" customFormat="1" x14ac:dyDescent="0.25">
      <c r="A134" s="31" t="s">
        <v>80</v>
      </c>
      <c r="B134" s="28" t="s">
        <v>98</v>
      </c>
      <c r="C134" s="28" t="s">
        <v>99</v>
      </c>
      <c r="D134" s="45">
        <f>'prorač. '!D78</f>
        <v>56000</v>
      </c>
      <c r="E134" s="45">
        <f>'prorač. '!E78</f>
        <v>15000</v>
      </c>
      <c r="F134" s="45">
        <f>'prorač. '!F78</f>
        <v>71000</v>
      </c>
      <c r="G134" s="45">
        <f>'prorač. '!G78</f>
        <v>-1500</v>
      </c>
      <c r="H134" s="45">
        <f>'prorač. '!H78</f>
        <v>69500</v>
      </c>
    </row>
    <row r="135" spans="1:8" x14ac:dyDescent="0.25">
      <c r="A135" s="31" t="s">
        <v>80</v>
      </c>
      <c r="B135" s="28" t="s">
        <v>154</v>
      </c>
      <c r="C135" s="28" t="s">
        <v>155</v>
      </c>
      <c r="D135" s="45">
        <f>'prorač. '!D79</f>
        <v>1600</v>
      </c>
      <c r="E135" s="45">
        <f>'prorač. '!E79</f>
        <v>0</v>
      </c>
      <c r="F135" s="45">
        <f>'prorač. '!F79</f>
        <v>1600</v>
      </c>
      <c r="G135" s="45">
        <f>'prorač. '!G79</f>
        <v>-1600</v>
      </c>
      <c r="H135" s="45">
        <f>'prorač. '!H79</f>
        <v>0</v>
      </c>
    </row>
    <row r="136" spans="1:8" x14ac:dyDescent="0.25">
      <c r="A136" s="31">
        <v>11</v>
      </c>
      <c r="B136" s="30">
        <v>32961</v>
      </c>
      <c r="C136" s="28" t="s">
        <v>253</v>
      </c>
      <c r="D136" s="45">
        <f>'prorač. '!D80</f>
        <v>0</v>
      </c>
      <c r="E136" s="45">
        <f>'prorač. '!E80</f>
        <v>3500</v>
      </c>
      <c r="F136" s="45">
        <f>'prorač. '!F80</f>
        <v>3500</v>
      </c>
      <c r="G136" s="45">
        <f>'prorač. '!G80</f>
        <v>0</v>
      </c>
      <c r="H136" s="45">
        <f>'prorač. '!H80</f>
        <v>3500</v>
      </c>
    </row>
    <row r="137" spans="1:8" x14ac:dyDescent="0.25">
      <c r="A137" s="31">
        <v>11</v>
      </c>
      <c r="B137" s="30">
        <v>34331</v>
      </c>
      <c r="C137" s="28" t="s">
        <v>255</v>
      </c>
      <c r="D137" s="45">
        <f>'prorač. '!D81</f>
        <v>0</v>
      </c>
      <c r="E137" s="45">
        <f>'prorač. '!E81</f>
        <v>800</v>
      </c>
      <c r="F137" s="45">
        <f>'prorač. '!F81</f>
        <v>800</v>
      </c>
      <c r="G137" s="45">
        <f>'prorač. '!G81</f>
        <v>-100</v>
      </c>
      <c r="H137" s="45">
        <f>'prorač. '!H81</f>
        <v>700</v>
      </c>
    </row>
    <row r="138" spans="1:8" x14ac:dyDescent="0.25">
      <c r="A138" s="31">
        <v>11</v>
      </c>
      <c r="B138" s="30">
        <v>34332</v>
      </c>
      <c r="C138" s="28" t="s">
        <v>254</v>
      </c>
      <c r="D138" s="45">
        <f>'prorač. '!D82</f>
        <v>0</v>
      </c>
      <c r="E138" s="45">
        <f>'prorač. '!E82</f>
        <v>0</v>
      </c>
      <c r="F138" s="45">
        <f>'prorač. '!F82</f>
        <v>0</v>
      </c>
      <c r="G138" s="45">
        <f>'prorač. '!G82</f>
        <v>0</v>
      </c>
      <c r="H138" s="45">
        <f>'prorač. '!H82</f>
        <v>0</v>
      </c>
    </row>
    <row r="139" spans="1:8" x14ac:dyDescent="0.25">
      <c r="A139" s="31">
        <v>11</v>
      </c>
      <c r="B139" s="30">
        <v>34339</v>
      </c>
      <c r="C139" s="28" t="s">
        <v>202</v>
      </c>
      <c r="D139" s="45">
        <f>'prorač. '!D83</f>
        <v>0</v>
      </c>
      <c r="E139" s="45">
        <f>'prorač. '!E83</f>
        <v>1100</v>
      </c>
      <c r="F139" s="45">
        <f>'prorač. '!F83</f>
        <v>1100</v>
      </c>
      <c r="G139" s="45">
        <f>'prorač. '!G83</f>
        <v>0</v>
      </c>
      <c r="H139" s="45">
        <f>'prorač. '!H83</f>
        <v>1100</v>
      </c>
    </row>
    <row r="140" spans="1:8" x14ac:dyDescent="0.25">
      <c r="A140" s="31"/>
      <c r="B140" s="28"/>
      <c r="C140" s="33" t="s">
        <v>156</v>
      </c>
      <c r="D140" s="34">
        <f t="shared" ref="D140:H140" si="11">SUM(D141:D171)</f>
        <v>590000</v>
      </c>
      <c r="E140" s="34">
        <f t="shared" si="11"/>
        <v>0</v>
      </c>
      <c r="F140" s="34">
        <f t="shared" si="11"/>
        <v>590000</v>
      </c>
      <c r="G140" s="34">
        <f t="shared" si="11"/>
        <v>55300</v>
      </c>
      <c r="H140" s="34">
        <f t="shared" si="11"/>
        <v>645300</v>
      </c>
    </row>
    <row r="141" spans="1:8" x14ac:dyDescent="0.25">
      <c r="A141" s="31">
        <v>55</v>
      </c>
      <c r="B141" s="30" t="s">
        <v>86</v>
      </c>
      <c r="C141" s="28" t="s">
        <v>87</v>
      </c>
      <c r="D141" s="36">
        <f>vanpror.!D68</f>
        <v>0</v>
      </c>
      <c r="E141" s="36">
        <f>vanpror.!E68</f>
        <v>0</v>
      </c>
      <c r="F141" s="36">
        <f>vanpror.!F68</f>
        <v>0</v>
      </c>
      <c r="G141" s="36">
        <f>vanpror.!G68</f>
        <v>0</v>
      </c>
      <c r="H141" s="36">
        <f>vanpror.!H68</f>
        <v>0</v>
      </c>
    </row>
    <row r="142" spans="1:8" x14ac:dyDescent="0.25">
      <c r="A142" s="31">
        <v>55</v>
      </c>
      <c r="B142" s="30" t="s">
        <v>10</v>
      </c>
      <c r="C142" s="28" t="s">
        <v>216</v>
      </c>
      <c r="D142" s="36">
        <f>vanpror.!D69</f>
        <v>0</v>
      </c>
      <c r="E142" s="36">
        <f>vanpror.!E69</f>
        <v>500</v>
      </c>
      <c r="F142" s="36">
        <f>vanpror.!F69</f>
        <v>500</v>
      </c>
      <c r="G142" s="36">
        <f>vanpror.!G69</f>
        <v>0</v>
      </c>
      <c r="H142" s="36">
        <f>vanpror.!H69</f>
        <v>500</v>
      </c>
    </row>
    <row r="143" spans="1:8" x14ac:dyDescent="0.25">
      <c r="A143" s="31">
        <v>55</v>
      </c>
      <c r="B143" s="30" t="s">
        <v>12</v>
      </c>
      <c r="C143" s="28" t="s">
        <v>217</v>
      </c>
      <c r="D143" s="36">
        <f>vanpror.!D70</f>
        <v>0</v>
      </c>
      <c r="E143" s="36">
        <f>vanpror.!E70</f>
        <v>600</v>
      </c>
      <c r="F143" s="36">
        <f>vanpror.!F70</f>
        <v>600</v>
      </c>
      <c r="G143" s="36">
        <f>vanpror.!G70</f>
        <v>0</v>
      </c>
      <c r="H143" s="36">
        <f>vanpror.!H70</f>
        <v>600</v>
      </c>
    </row>
    <row r="144" spans="1:8" x14ac:dyDescent="0.25">
      <c r="A144" s="31">
        <f>vanpror.!A71</f>
        <v>55</v>
      </c>
      <c r="B144" s="30">
        <f>vanpror.!B71</f>
        <v>32211</v>
      </c>
      <c r="C144" s="28" t="str">
        <f>vanpror.!C71</f>
        <v>Uredski materijal</v>
      </c>
      <c r="D144" s="36">
        <f>vanpror.!D71</f>
        <v>0</v>
      </c>
      <c r="E144" s="36">
        <f>vanpror.!E71</f>
        <v>0</v>
      </c>
      <c r="F144" s="36">
        <f>vanpror.!F71</f>
        <v>0</v>
      </c>
      <c r="G144" s="36">
        <f>vanpror.!G71</f>
        <v>0</v>
      </c>
      <c r="H144" s="36">
        <f>vanpror.!H71</f>
        <v>0</v>
      </c>
    </row>
    <row r="145" spans="1:8" x14ac:dyDescent="0.25">
      <c r="A145" s="31">
        <f>vanpror.!A72</f>
        <v>55</v>
      </c>
      <c r="B145" s="30">
        <f>vanpror.!B72</f>
        <v>32212</v>
      </c>
      <c r="C145" s="28" t="str">
        <f>vanpror.!C72</f>
        <v>Literatura (publikacije, časopisi, glasila, knjige i ostalo)</v>
      </c>
      <c r="D145" s="36">
        <f>vanpror.!D72</f>
        <v>0</v>
      </c>
      <c r="E145" s="36">
        <f>vanpror.!E72</f>
        <v>0</v>
      </c>
      <c r="F145" s="36">
        <f>vanpror.!F72</f>
        <v>0</v>
      </c>
      <c r="G145" s="36">
        <f>vanpror.!G72</f>
        <v>0</v>
      </c>
      <c r="H145" s="36">
        <f>vanpror.!H72</f>
        <v>0</v>
      </c>
    </row>
    <row r="146" spans="1:8" x14ac:dyDescent="0.25">
      <c r="A146" s="31" t="s">
        <v>124</v>
      </c>
      <c r="B146" s="28" t="s">
        <v>20</v>
      </c>
      <c r="C146" s="28" t="s">
        <v>21</v>
      </c>
      <c r="D146" s="36">
        <f>vanpror.!D73</f>
        <v>20000</v>
      </c>
      <c r="E146" s="36">
        <f>vanpror.!E73</f>
        <v>5000</v>
      </c>
      <c r="F146" s="36">
        <f>vanpror.!F73</f>
        <v>25000</v>
      </c>
      <c r="G146" s="36">
        <f>vanpror.!G73</f>
        <v>0</v>
      </c>
      <c r="H146" s="36">
        <f>vanpror.!H73</f>
        <v>25000</v>
      </c>
    </row>
    <row r="147" spans="1:8" x14ac:dyDescent="0.25">
      <c r="A147" s="31" t="s">
        <v>124</v>
      </c>
      <c r="B147" s="28" t="s">
        <v>24</v>
      </c>
      <c r="C147" s="28" t="s">
        <v>25</v>
      </c>
      <c r="D147" s="36">
        <f>vanpror.!D74</f>
        <v>5000</v>
      </c>
      <c r="E147" s="36">
        <f>vanpror.!E74</f>
        <v>0</v>
      </c>
      <c r="F147" s="36">
        <f>vanpror.!F74</f>
        <v>5000</v>
      </c>
      <c r="G147" s="36">
        <f>vanpror.!G74</f>
        <v>0</v>
      </c>
      <c r="H147" s="36">
        <f>vanpror.!H74</f>
        <v>5000</v>
      </c>
    </row>
    <row r="148" spans="1:8" x14ac:dyDescent="0.25">
      <c r="A148" s="31" t="s">
        <v>124</v>
      </c>
      <c r="B148" s="28" t="s">
        <v>108</v>
      </c>
      <c r="C148" s="28" t="s">
        <v>109</v>
      </c>
      <c r="D148" s="36">
        <f>vanpror.!D75</f>
        <v>287000</v>
      </c>
      <c r="E148" s="36">
        <f>vanpror.!E75</f>
        <v>0</v>
      </c>
      <c r="F148" s="36">
        <f>vanpror.!F75</f>
        <v>287000</v>
      </c>
      <c r="G148" s="36">
        <f>vanpror.!G75</f>
        <v>-35000</v>
      </c>
      <c r="H148" s="36">
        <f>vanpror.!H75</f>
        <v>252000</v>
      </c>
    </row>
    <row r="149" spans="1:8" x14ac:dyDescent="0.25">
      <c r="A149" s="31" t="s">
        <v>124</v>
      </c>
      <c r="B149" s="28" t="s">
        <v>26</v>
      </c>
      <c r="C149" s="28" t="s">
        <v>27</v>
      </c>
      <c r="D149" s="36">
        <f>vanpror.!D76</f>
        <v>35000</v>
      </c>
      <c r="E149" s="36">
        <f>vanpror.!E76</f>
        <v>-25000</v>
      </c>
      <c r="F149" s="36">
        <f>vanpror.!F76</f>
        <v>10000</v>
      </c>
      <c r="G149" s="36">
        <f>vanpror.!G76</f>
        <v>-2000</v>
      </c>
      <c r="H149" s="36">
        <f>vanpror.!H76</f>
        <v>8000</v>
      </c>
    </row>
    <row r="150" spans="1:8" x14ac:dyDescent="0.25">
      <c r="A150" s="31">
        <v>55</v>
      </c>
      <c r="B150" s="28" t="s">
        <v>28</v>
      </c>
      <c r="C150" s="28" t="s">
        <v>29</v>
      </c>
      <c r="D150" s="36">
        <f>vanpror.!D77</f>
        <v>0</v>
      </c>
      <c r="E150" s="36">
        <f>vanpror.!E77</f>
        <v>17100</v>
      </c>
      <c r="F150" s="36">
        <f>vanpror.!F77</f>
        <v>17100</v>
      </c>
      <c r="G150" s="36">
        <f>vanpror.!G77</f>
        <v>0</v>
      </c>
      <c r="H150" s="36">
        <f>vanpror.!H77</f>
        <v>17100</v>
      </c>
    </row>
    <row r="151" spans="1:8" x14ac:dyDescent="0.25">
      <c r="A151" s="31" t="s">
        <v>124</v>
      </c>
      <c r="B151" s="28" t="s">
        <v>135</v>
      </c>
      <c r="C151" s="28" t="s">
        <v>136</v>
      </c>
      <c r="D151" s="36">
        <f>vanpror.!D78</f>
        <v>2000</v>
      </c>
      <c r="E151" s="36">
        <f>vanpror.!E78</f>
        <v>0</v>
      </c>
      <c r="F151" s="36">
        <f>vanpror.!F78</f>
        <v>2000</v>
      </c>
      <c r="G151" s="36">
        <f>vanpror.!G78</f>
        <v>0</v>
      </c>
      <c r="H151" s="36">
        <f>vanpror.!H78</f>
        <v>2000</v>
      </c>
    </row>
    <row r="152" spans="1:8" x14ac:dyDescent="0.25">
      <c r="A152" s="31" t="str">
        <f>vanpror.!A79</f>
        <v>55</v>
      </c>
      <c r="B152" s="30">
        <f>vanpror.!B79</f>
        <v>32241</v>
      </c>
      <c r="C152" s="28" t="str">
        <f>vanpror.!C79</f>
        <v>Materijal i dijelovi za tekuće i inveticijsko održavanje građevinskih objekata</v>
      </c>
      <c r="D152" s="36">
        <f>vanpror.!D79</f>
        <v>0</v>
      </c>
      <c r="E152" s="36">
        <f>vanpror.!E79</f>
        <v>0</v>
      </c>
      <c r="F152" s="36">
        <f>vanpror.!F79</f>
        <v>0</v>
      </c>
      <c r="G152" s="36">
        <f>vanpror.!G79</f>
        <v>0</v>
      </c>
      <c r="H152" s="36">
        <f>vanpror.!H79</f>
        <v>0</v>
      </c>
    </row>
    <row r="153" spans="1:8" x14ac:dyDescent="0.25">
      <c r="A153" s="31" t="s">
        <v>124</v>
      </c>
      <c r="B153" s="28" t="s">
        <v>32</v>
      </c>
      <c r="C153" s="28" t="s">
        <v>33</v>
      </c>
      <c r="D153" s="36">
        <f>vanpror.!D80</f>
        <v>0</v>
      </c>
      <c r="E153" s="36">
        <f>vanpror.!E80</f>
        <v>0</v>
      </c>
      <c r="F153" s="36">
        <f>vanpror.!F80</f>
        <v>0</v>
      </c>
      <c r="G153" s="36">
        <f>vanpror.!G80</f>
        <v>1000</v>
      </c>
      <c r="H153" s="36">
        <f>vanpror.!H80</f>
        <v>1000</v>
      </c>
    </row>
    <row r="154" spans="1:8" x14ac:dyDescent="0.25">
      <c r="A154" s="31" t="s">
        <v>124</v>
      </c>
      <c r="B154" s="28" t="s">
        <v>34</v>
      </c>
      <c r="C154" s="28" t="s">
        <v>35</v>
      </c>
      <c r="D154" s="36">
        <f>vanpror.!D81</f>
        <v>25000</v>
      </c>
      <c r="E154" s="36">
        <f>vanpror.!E81</f>
        <v>5000</v>
      </c>
      <c r="F154" s="36">
        <f>vanpror.!F81</f>
        <v>30000</v>
      </c>
      <c r="G154" s="36">
        <f>vanpror.!G81</f>
        <v>0</v>
      </c>
      <c r="H154" s="36">
        <f>vanpror.!H81</f>
        <v>30000</v>
      </c>
    </row>
    <row r="155" spans="1:8" x14ac:dyDescent="0.25">
      <c r="A155" s="31" t="str">
        <f>vanpror.!A82</f>
        <v>55</v>
      </c>
      <c r="B155" s="30">
        <f>vanpror.!B82</f>
        <v>32271</v>
      </c>
      <c r="C155" s="28" t="str">
        <f>vanpror.!C82</f>
        <v>Službena, radna i zaštitna odjeća i obuća</v>
      </c>
      <c r="D155" s="36">
        <f>vanpror.!D82</f>
        <v>0</v>
      </c>
      <c r="E155" s="36">
        <f>vanpror.!E82</f>
        <v>0</v>
      </c>
      <c r="F155" s="36">
        <f>vanpror.!F82</f>
        <v>0</v>
      </c>
      <c r="G155" s="36">
        <f>vanpror.!G82</f>
        <v>0</v>
      </c>
      <c r="H155" s="36">
        <f>vanpror.!H82</f>
        <v>0</v>
      </c>
    </row>
    <row r="156" spans="1:8" x14ac:dyDescent="0.25">
      <c r="A156" s="31" t="s">
        <v>124</v>
      </c>
      <c r="B156" s="30" t="s">
        <v>44</v>
      </c>
      <c r="C156" s="28" t="s">
        <v>45</v>
      </c>
      <c r="D156" s="36">
        <f>vanpror.!D83</f>
        <v>30000</v>
      </c>
      <c r="E156" s="36">
        <f>vanpror.!E83</f>
        <v>0</v>
      </c>
      <c r="F156" s="36">
        <f>vanpror.!F83</f>
        <v>30000</v>
      </c>
      <c r="G156" s="36">
        <f>vanpror.!G83</f>
        <v>15000</v>
      </c>
      <c r="H156" s="36">
        <f>vanpror.!H83</f>
        <v>45000</v>
      </c>
    </row>
    <row r="157" spans="1:8" x14ac:dyDescent="0.25">
      <c r="A157" s="31" t="s">
        <v>124</v>
      </c>
      <c r="B157" s="30" t="s">
        <v>46</v>
      </c>
      <c r="C157" s="28" t="s">
        <v>47</v>
      </c>
      <c r="D157" s="36">
        <f>vanpror.!D84</f>
        <v>40000</v>
      </c>
      <c r="E157" s="36">
        <f>vanpror.!E84</f>
        <v>0</v>
      </c>
      <c r="F157" s="36">
        <f>vanpror.!F84</f>
        <v>40000</v>
      </c>
      <c r="G157" s="36">
        <f>vanpror.!G84</f>
        <v>0</v>
      </c>
      <c r="H157" s="36">
        <f>vanpror.!H84</f>
        <v>40000</v>
      </c>
    </row>
    <row r="158" spans="1:8" x14ac:dyDescent="0.25">
      <c r="A158" s="31" t="s">
        <v>124</v>
      </c>
      <c r="B158" s="30" t="s">
        <v>48</v>
      </c>
      <c r="C158" s="28" t="s">
        <v>49</v>
      </c>
      <c r="D158" s="36">
        <f>vanpror.!D85</f>
        <v>0</v>
      </c>
      <c r="E158" s="36">
        <f>vanpror.!E85</f>
        <v>2800</v>
      </c>
      <c r="F158" s="36">
        <f>vanpror.!F85</f>
        <v>2800</v>
      </c>
      <c r="G158" s="36">
        <f>vanpror.!G85</f>
        <v>0</v>
      </c>
      <c r="H158" s="36">
        <f>vanpror.!H85</f>
        <v>2800</v>
      </c>
    </row>
    <row r="159" spans="1:8" x14ac:dyDescent="0.25">
      <c r="A159" s="31" t="s">
        <v>124</v>
      </c>
      <c r="B159" s="30" t="s">
        <v>50</v>
      </c>
      <c r="C159" s="28" t="s">
        <v>51</v>
      </c>
      <c r="D159" s="36">
        <f>vanpror.!D86</f>
        <v>0</v>
      </c>
      <c r="E159" s="36">
        <f>vanpror.!E86</f>
        <v>3300</v>
      </c>
      <c r="F159" s="36">
        <f>vanpror.!F86</f>
        <v>3300</v>
      </c>
      <c r="G159" s="36">
        <f>vanpror.!G86</f>
        <v>0</v>
      </c>
      <c r="H159" s="36">
        <f>vanpror.!H86</f>
        <v>3300</v>
      </c>
    </row>
    <row r="160" spans="1:8" x14ac:dyDescent="0.25">
      <c r="A160" s="31" t="s">
        <v>124</v>
      </c>
      <c r="B160" s="30" t="s">
        <v>154</v>
      </c>
      <c r="C160" s="28" t="s">
        <v>155</v>
      </c>
      <c r="D160" s="36">
        <f>vanpror.!D87</f>
        <v>0</v>
      </c>
      <c r="E160" s="36">
        <f>vanpror.!E87</f>
        <v>700</v>
      </c>
      <c r="F160" s="36">
        <f>vanpror.!F87</f>
        <v>700</v>
      </c>
      <c r="G160" s="36">
        <f>vanpror.!G87</f>
        <v>0</v>
      </c>
      <c r="H160" s="36">
        <f>vanpror.!H87</f>
        <v>700</v>
      </c>
    </row>
    <row r="161" spans="1:8" x14ac:dyDescent="0.25">
      <c r="A161" s="31" t="s">
        <v>124</v>
      </c>
      <c r="B161" s="28" t="s">
        <v>125</v>
      </c>
      <c r="C161" s="28" t="s">
        <v>126</v>
      </c>
      <c r="D161" s="36">
        <f>vanpror.!D88</f>
        <v>6000</v>
      </c>
      <c r="E161" s="36">
        <f>vanpror.!E88</f>
        <v>0</v>
      </c>
      <c r="F161" s="36">
        <f>vanpror.!F88</f>
        <v>6000</v>
      </c>
      <c r="G161" s="36">
        <f>vanpror.!G88</f>
        <v>0</v>
      </c>
      <c r="H161" s="36">
        <f>vanpror.!H88</f>
        <v>6000</v>
      </c>
    </row>
    <row r="162" spans="1:8" x14ac:dyDescent="0.25">
      <c r="A162" s="31" t="s">
        <v>124</v>
      </c>
      <c r="B162" s="28" t="s">
        <v>56</v>
      </c>
      <c r="C162" s="28" t="s">
        <v>57</v>
      </c>
      <c r="D162" s="36">
        <f>vanpror.!D89</f>
        <v>0</v>
      </c>
      <c r="E162" s="36">
        <f>vanpror.!E89</f>
        <v>0</v>
      </c>
      <c r="F162" s="36">
        <f>vanpror.!F89</f>
        <v>0</v>
      </c>
      <c r="G162" s="36">
        <f>vanpror.!G89</f>
        <v>0</v>
      </c>
      <c r="H162" s="36">
        <f>vanpror.!H89</f>
        <v>0</v>
      </c>
    </row>
    <row r="163" spans="1:8" x14ac:dyDescent="0.25">
      <c r="A163" s="31" t="s">
        <v>124</v>
      </c>
      <c r="B163" s="69" t="s">
        <v>213</v>
      </c>
      <c r="C163" s="69" t="s">
        <v>214</v>
      </c>
      <c r="D163" s="36">
        <f>vanpror.!D90</f>
        <v>0</v>
      </c>
      <c r="E163" s="36">
        <f>vanpror.!E90</f>
        <v>5000</v>
      </c>
      <c r="F163" s="36">
        <f>vanpror.!F90</f>
        <v>5000</v>
      </c>
      <c r="G163" s="36">
        <f>vanpror.!G90</f>
        <v>0</v>
      </c>
      <c r="H163" s="36">
        <f>vanpror.!H90</f>
        <v>5000</v>
      </c>
    </row>
    <row r="164" spans="1:8" x14ac:dyDescent="0.25">
      <c r="A164" s="31" t="s">
        <v>124</v>
      </c>
      <c r="B164" s="28" t="s">
        <v>114</v>
      </c>
      <c r="C164" s="28" t="s">
        <v>115</v>
      </c>
      <c r="D164" s="36">
        <f>vanpror.!D91</f>
        <v>20000</v>
      </c>
      <c r="E164" s="36">
        <f>vanpror.!E91</f>
        <v>0</v>
      </c>
      <c r="F164" s="36">
        <f>vanpror.!F91</f>
        <v>20000</v>
      </c>
      <c r="G164" s="36">
        <f>vanpror.!G91</f>
        <v>27300</v>
      </c>
      <c r="H164" s="36">
        <f>vanpror.!H91</f>
        <v>47300</v>
      </c>
    </row>
    <row r="165" spans="1:8" x14ac:dyDescent="0.25">
      <c r="A165" s="31" t="s">
        <v>124</v>
      </c>
      <c r="B165" s="30">
        <v>42212</v>
      </c>
      <c r="C165" s="28" t="s">
        <v>192</v>
      </c>
      <c r="D165" s="36">
        <f>vanpror.!D92</f>
        <v>0</v>
      </c>
      <c r="E165" s="36">
        <f>vanpror.!E92</f>
        <v>30000</v>
      </c>
      <c r="F165" s="36">
        <f>vanpror.!F92</f>
        <v>30000</v>
      </c>
      <c r="G165" s="36">
        <f>vanpror.!G92</f>
        <v>35000</v>
      </c>
      <c r="H165" s="36">
        <f>vanpror.!H92</f>
        <v>65000</v>
      </c>
    </row>
    <row r="166" spans="1:8" x14ac:dyDescent="0.25">
      <c r="A166" s="31">
        <v>55</v>
      </c>
      <c r="B166" s="30" t="s">
        <v>220</v>
      </c>
      <c r="C166" s="28" t="s">
        <v>221</v>
      </c>
      <c r="D166" s="36">
        <f>vanpror.!D93</f>
        <v>0</v>
      </c>
      <c r="E166" s="36">
        <f>vanpror.!E93</f>
        <v>10000</v>
      </c>
      <c r="F166" s="36">
        <f>vanpror.!F93</f>
        <v>10000</v>
      </c>
      <c r="G166" s="36">
        <f>vanpror.!G93</f>
        <v>20000</v>
      </c>
      <c r="H166" s="36">
        <f>vanpror.!H93</f>
        <v>30000</v>
      </c>
    </row>
    <row r="167" spans="1:8" x14ac:dyDescent="0.25">
      <c r="A167" s="31">
        <v>55</v>
      </c>
      <c r="B167" s="30" t="s">
        <v>274</v>
      </c>
      <c r="C167" s="28" t="s">
        <v>275</v>
      </c>
      <c r="D167" s="36">
        <f>vanpror.!D94</f>
        <v>0</v>
      </c>
      <c r="E167" s="36">
        <f>vanpror.!E94</f>
        <v>0</v>
      </c>
      <c r="F167" s="36">
        <f>vanpror.!F94</f>
        <v>0</v>
      </c>
      <c r="G167" s="36">
        <f>vanpror.!G94</f>
        <v>0</v>
      </c>
      <c r="H167" s="36">
        <f>vanpror.!H94</f>
        <v>0</v>
      </c>
    </row>
    <row r="168" spans="1:8" x14ac:dyDescent="0.25">
      <c r="A168" s="31">
        <v>55</v>
      </c>
      <c r="B168" s="30" t="s">
        <v>271</v>
      </c>
      <c r="C168" s="28" t="s">
        <v>193</v>
      </c>
      <c r="D168" s="36">
        <f>vanpror.!D95</f>
        <v>0</v>
      </c>
      <c r="E168" s="36">
        <f>vanpror.!E95</f>
        <v>0</v>
      </c>
      <c r="F168" s="36">
        <f>vanpror.!F95</f>
        <v>0</v>
      </c>
      <c r="G168" s="36">
        <f>vanpror.!G95</f>
        <v>0</v>
      </c>
      <c r="H168" s="36">
        <f>vanpror.!H95</f>
        <v>0</v>
      </c>
    </row>
    <row r="169" spans="1:8" x14ac:dyDescent="0.25">
      <c r="A169" s="31">
        <v>55</v>
      </c>
      <c r="B169" s="30">
        <v>42272</v>
      </c>
      <c r="C169" s="28" t="s">
        <v>266</v>
      </c>
      <c r="D169" s="36">
        <f>vanpror.!D96</f>
        <v>0</v>
      </c>
      <c r="E169" s="36">
        <f>vanpror.!E96</f>
        <v>0</v>
      </c>
      <c r="F169" s="36">
        <f>vanpror.!F96</f>
        <v>0</v>
      </c>
      <c r="G169" s="36">
        <f>vanpror.!G96</f>
        <v>0</v>
      </c>
      <c r="H169" s="36">
        <f>vanpror.!H96</f>
        <v>0</v>
      </c>
    </row>
    <row r="170" spans="1:8" x14ac:dyDescent="0.25">
      <c r="A170" s="31" t="s">
        <v>124</v>
      </c>
      <c r="B170" s="28" t="s">
        <v>165</v>
      </c>
      <c r="C170" s="28" t="s">
        <v>166</v>
      </c>
      <c r="D170" s="36">
        <f>vanpror.!D97</f>
        <v>120000</v>
      </c>
      <c r="E170" s="36">
        <f>vanpror.!E97</f>
        <v>-62000</v>
      </c>
      <c r="F170" s="36">
        <f>vanpror.!F97</f>
        <v>58000</v>
      </c>
      <c r="G170" s="36">
        <f>vanpror.!G97</f>
        <v>-11000</v>
      </c>
      <c r="H170" s="36">
        <f>vanpror.!H97</f>
        <v>47000</v>
      </c>
    </row>
    <row r="171" spans="1:8" x14ac:dyDescent="0.25">
      <c r="A171" s="31" t="s">
        <v>124</v>
      </c>
      <c r="B171" s="28" t="s">
        <v>116</v>
      </c>
      <c r="C171" s="28" t="s">
        <v>117</v>
      </c>
      <c r="D171" s="36">
        <f>vanpror.!D98</f>
        <v>0</v>
      </c>
      <c r="E171" s="36">
        <f>vanpror.!E98</f>
        <v>7000</v>
      </c>
      <c r="F171" s="36">
        <f>vanpror.!F98</f>
        <v>7000</v>
      </c>
      <c r="G171" s="36">
        <f>vanpror.!G98</f>
        <v>5000</v>
      </c>
      <c r="H171" s="36">
        <f>vanpror.!H98</f>
        <v>12000</v>
      </c>
    </row>
    <row r="172" spans="1:8" x14ac:dyDescent="0.25">
      <c r="A172" s="32">
        <v>29</v>
      </c>
      <c r="B172" s="33"/>
      <c r="C172" s="33" t="s">
        <v>189</v>
      </c>
      <c r="D172" s="34">
        <f t="shared" ref="D172:F172" si="12">SUM(D173:D178)</f>
        <v>0</v>
      </c>
      <c r="E172" s="34">
        <f t="shared" si="12"/>
        <v>0</v>
      </c>
      <c r="F172" s="34">
        <f t="shared" si="12"/>
        <v>0</v>
      </c>
      <c r="G172" s="34">
        <f>SUM(G173:G178)</f>
        <v>0</v>
      </c>
      <c r="H172" s="34">
        <f>SUM(H173:H178)</f>
        <v>0</v>
      </c>
    </row>
    <row r="173" spans="1:8" x14ac:dyDescent="0.25">
      <c r="A173" s="31">
        <v>29</v>
      </c>
      <c r="B173" s="30">
        <v>32241</v>
      </c>
      <c r="C173" s="28" t="s">
        <v>191</v>
      </c>
      <c r="D173" s="45">
        <f>vanpror.!D100</f>
        <v>0</v>
      </c>
      <c r="E173" s="45">
        <f>vanpror.!E100</f>
        <v>0</v>
      </c>
      <c r="F173" s="45">
        <f>vanpror.!F100</f>
        <v>0</v>
      </c>
      <c r="G173" s="45">
        <f>vanpror.!G100</f>
        <v>0</v>
      </c>
      <c r="H173" s="45">
        <f>vanpror.!H100</f>
        <v>0</v>
      </c>
    </row>
    <row r="174" spans="1:8" x14ac:dyDescent="0.25">
      <c r="A174" s="31">
        <v>29</v>
      </c>
      <c r="B174" s="28" t="s">
        <v>44</v>
      </c>
      <c r="C174" s="28" t="s">
        <v>45</v>
      </c>
      <c r="D174" s="45">
        <f>vanpror.!D101</f>
        <v>0</v>
      </c>
      <c r="E174" s="45">
        <f>vanpror.!E101</f>
        <v>0</v>
      </c>
      <c r="F174" s="45">
        <f>vanpror.!F101</f>
        <v>0</v>
      </c>
      <c r="G174" s="45">
        <f>vanpror.!G101</f>
        <v>0</v>
      </c>
      <c r="H174" s="45">
        <f>vanpror.!H101</f>
        <v>0</v>
      </c>
    </row>
    <row r="175" spans="1:8" x14ac:dyDescent="0.25">
      <c r="A175" s="31">
        <v>29</v>
      </c>
      <c r="B175" s="28" t="s">
        <v>46</v>
      </c>
      <c r="C175" s="28" t="s">
        <v>47</v>
      </c>
      <c r="D175" s="45">
        <f>vanpror.!D102</f>
        <v>0</v>
      </c>
      <c r="E175" s="45">
        <f>vanpror.!E102</f>
        <v>0</v>
      </c>
      <c r="F175" s="45">
        <f>vanpror.!F102</f>
        <v>0</v>
      </c>
      <c r="G175" s="45">
        <f>vanpror.!G102</f>
        <v>0</v>
      </c>
      <c r="H175" s="45">
        <f>vanpror.!H102</f>
        <v>0</v>
      </c>
    </row>
    <row r="176" spans="1:8" x14ac:dyDescent="0.25">
      <c r="A176" s="31">
        <v>29</v>
      </c>
      <c r="B176" s="30">
        <v>42212</v>
      </c>
      <c r="C176" s="28" t="s">
        <v>192</v>
      </c>
      <c r="D176" s="45">
        <f>vanpror.!D103</f>
        <v>0</v>
      </c>
      <c r="E176" s="45">
        <f>vanpror.!E103</f>
        <v>0</v>
      </c>
      <c r="F176" s="45">
        <f>vanpror.!F103</f>
        <v>0</v>
      </c>
      <c r="G176" s="45">
        <f>vanpror.!G103</f>
        <v>0</v>
      </c>
      <c r="H176" s="45">
        <f>vanpror.!H103</f>
        <v>0</v>
      </c>
    </row>
    <row r="177" spans="1:8" x14ac:dyDescent="0.25">
      <c r="A177" s="31">
        <v>29</v>
      </c>
      <c r="B177" s="30">
        <v>42271</v>
      </c>
      <c r="C177" s="28" t="s">
        <v>193</v>
      </c>
      <c r="D177" s="45">
        <f>vanpror.!D104</f>
        <v>0</v>
      </c>
      <c r="E177" s="45">
        <f>vanpror.!E104</f>
        <v>0</v>
      </c>
      <c r="F177" s="45">
        <f>vanpror.!F104</f>
        <v>0</v>
      </c>
      <c r="G177" s="45">
        <f>vanpror.!G104</f>
        <v>0</v>
      </c>
      <c r="H177" s="45">
        <f>vanpror.!H104</f>
        <v>0</v>
      </c>
    </row>
    <row r="178" spans="1:8" x14ac:dyDescent="0.25">
      <c r="A178" s="31">
        <v>29</v>
      </c>
      <c r="B178" s="30" t="s">
        <v>165</v>
      </c>
      <c r="C178" s="28" t="s">
        <v>166</v>
      </c>
      <c r="D178" s="45">
        <f>vanpror.!D105</f>
        <v>0</v>
      </c>
      <c r="E178" s="45">
        <f>vanpror.!E105</f>
        <v>0</v>
      </c>
      <c r="F178" s="45">
        <f>vanpror.!F105</f>
        <v>0</v>
      </c>
      <c r="G178" s="45">
        <f>vanpror.!G105</f>
        <v>0</v>
      </c>
      <c r="H178" s="45">
        <f>vanpror.!H105</f>
        <v>0</v>
      </c>
    </row>
    <row r="179" spans="1:8" x14ac:dyDescent="0.25">
      <c r="A179" s="25"/>
      <c r="B179" s="65">
        <v>18055021</v>
      </c>
      <c r="C179" s="26" t="s">
        <v>203</v>
      </c>
      <c r="D179" s="27">
        <f t="shared" ref="D179:H179" si="13">D180</f>
        <v>0</v>
      </c>
      <c r="E179" s="27">
        <f t="shared" si="13"/>
        <v>0</v>
      </c>
      <c r="F179" s="27">
        <f t="shared" si="13"/>
        <v>0</v>
      </c>
      <c r="G179" s="27">
        <f t="shared" si="13"/>
        <v>0</v>
      </c>
      <c r="H179" s="27">
        <f t="shared" si="13"/>
        <v>0</v>
      </c>
    </row>
    <row r="180" spans="1:8" x14ac:dyDescent="0.25">
      <c r="A180" s="22" t="s">
        <v>3</v>
      </c>
      <c r="B180" s="30">
        <v>32321</v>
      </c>
      <c r="C180" s="28" t="s">
        <v>204</v>
      </c>
      <c r="D180" s="29">
        <f>+'prorač. '!D85</f>
        <v>0</v>
      </c>
      <c r="E180" s="29">
        <f>+'prorač. '!E85</f>
        <v>0</v>
      </c>
      <c r="F180" s="29">
        <f>+'prorač. '!F85</f>
        <v>0</v>
      </c>
      <c r="G180" s="29">
        <f>+'prorač. '!G85</f>
        <v>0</v>
      </c>
      <c r="H180" s="29">
        <f>+'prorač. '!H85</f>
        <v>0</v>
      </c>
    </row>
    <row r="181" spans="1:8" x14ac:dyDescent="0.25">
      <c r="A181" s="25"/>
      <c r="B181" s="26" t="s">
        <v>100</v>
      </c>
      <c r="C181" s="26" t="s">
        <v>101</v>
      </c>
      <c r="D181" s="27">
        <f t="shared" ref="D181:H181" si="14">SUM(D182:D189)</f>
        <v>149000</v>
      </c>
      <c r="E181" s="27">
        <f t="shared" si="14"/>
        <v>15000</v>
      </c>
      <c r="F181" s="27">
        <f t="shared" si="14"/>
        <v>164000</v>
      </c>
      <c r="G181" s="27">
        <f t="shared" si="14"/>
        <v>-3650</v>
      </c>
      <c r="H181" s="27">
        <f t="shared" si="14"/>
        <v>160350</v>
      </c>
    </row>
    <row r="182" spans="1:8" x14ac:dyDescent="0.25">
      <c r="A182" s="31" t="s">
        <v>80</v>
      </c>
      <c r="B182" s="28" t="s">
        <v>86</v>
      </c>
      <c r="C182" s="28" t="s">
        <v>87</v>
      </c>
      <c r="D182" s="29">
        <f>'prorač. '!D87</f>
        <v>110000</v>
      </c>
      <c r="E182" s="29">
        <f>'prorač. '!E87</f>
        <v>12500</v>
      </c>
      <c r="F182" s="29">
        <f>'prorač. '!F87</f>
        <v>122500</v>
      </c>
      <c r="G182" s="29">
        <f>'prorač. '!G87</f>
        <v>-2000</v>
      </c>
      <c r="H182" s="29">
        <f>'prorač. '!H87</f>
        <v>120500</v>
      </c>
    </row>
    <row r="183" spans="1:8" x14ac:dyDescent="0.25">
      <c r="A183" s="31" t="s">
        <v>80</v>
      </c>
      <c r="B183" s="28" t="s">
        <v>88</v>
      </c>
      <c r="C183" s="28" t="s">
        <v>89</v>
      </c>
      <c r="D183" s="29">
        <f>'prorač. '!D88</f>
        <v>1600</v>
      </c>
      <c r="E183" s="29">
        <f>'prorač. '!E88</f>
        <v>0</v>
      </c>
      <c r="F183" s="29">
        <f>'prorač. '!F88</f>
        <v>1600</v>
      </c>
      <c r="G183" s="29">
        <f>'prorač. '!G88</f>
        <v>150</v>
      </c>
      <c r="H183" s="29">
        <f>'prorač. '!H88</f>
        <v>1750</v>
      </c>
    </row>
    <row r="184" spans="1:8" x14ac:dyDescent="0.25">
      <c r="A184" s="31" t="s">
        <v>80</v>
      </c>
      <c r="B184" s="28" t="s">
        <v>90</v>
      </c>
      <c r="C184" s="28" t="s">
        <v>91</v>
      </c>
      <c r="D184" s="29">
        <f>'prorač. '!D89</f>
        <v>7400</v>
      </c>
      <c r="E184" s="29">
        <f>'prorač. '!E89</f>
        <v>0</v>
      </c>
      <c r="F184" s="29">
        <f>'prorač. '!F89</f>
        <v>7400</v>
      </c>
      <c r="G184" s="29">
        <f>'prorač. '!G89</f>
        <v>0</v>
      </c>
      <c r="H184" s="29">
        <f>'prorač. '!H89</f>
        <v>7400</v>
      </c>
    </row>
    <row r="185" spans="1:8" x14ac:dyDescent="0.25">
      <c r="A185" s="31" t="s">
        <v>80</v>
      </c>
      <c r="B185" s="28" t="s">
        <v>92</v>
      </c>
      <c r="C185" s="28" t="s">
        <v>93</v>
      </c>
      <c r="D185" s="29">
        <f>'prorač. '!D90</f>
        <v>1500</v>
      </c>
      <c r="E185" s="29">
        <f>'prorač. '!E90</f>
        <v>0</v>
      </c>
      <c r="F185" s="29">
        <f>'prorač. '!F90</f>
        <v>1500</v>
      </c>
      <c r="G185" s="29">
        <f>'prorač. '!G90</f>
        <v>0</v>
      </c>
      <c r="H185" s="29">
        <f>'prorač. '!H90</f>
        <v>1500</v>
      </c>
    </row>
    <row r="186" spans="1:8" x14ac:dyDescent="0.25">
      <c r="A186" s="31" t="s">
        <v>80</v>
      </c>
      <c r="B186" s="28" t="s">
        <v>96</v>
      </c>
      <c r="C186" s="28" t="s">
        <v>97</v>
      </c>
      <c r="D186" s="29">
        <f>'prorač. '!D91</f>
        <v>20100</v>
      </c>
      <c r="E186" s="29">
        <f>'prorač. '!E91</f>
        <v>1000</v>
      </c>
      <c r="F186" s="29">
        <f>'prorač. '!F91</f>
        <v>21100</v>
      </c>
      <c r="G186" s="29">
        <f>'prorač. '!G91</f>
        <v>-500</v>
      </c>
      <c r="H186" s="29">
        <f>'prorač. '!H91</f>
        <v>20600</v>
      </c>
    </row>
    <row r="187" spans="1:8" x14ac:dyDescent="0.25">
      <c r="A187" s="31" t="s">
        <v>80</v>
      </c>
      <c r="B187" s="28" t="s">
        <v>8</v>
      </c>
      <c r="C187" s="28" t="s">
        <v>9</v>
      </c>
      <c r="D187" s="29">
        <f>'prorač. '!D92</f>
        <v>1200</v>
      </c>
      <c r="E187" s="29">
        <f>'prorač. '!E92</f>
        <v>0</v>
      </c>
      <c r="F187" s="29">
        <f>'prorač. '!F92</f>
        <v>1200</v>
      </c>
      <c r="G187" s="29">
        <f>'prorač. '!G92</f>
        <v>-800</v>
      </c>
      <c r="H187" s="29">
        <f>'prorač. '!H92</f>
        <v>400</v>
      </c>
    </row>
    <row r="188" spans="1:8" x14ac:dyDescent="0.25">
      <c r="A188" s="31" t="s">
        <v>80</v>
      </c>
      <c r="B188" s="28" t="s">
        <v>98</v>
      </c>
      <c r="C188" s="28" t="s">
        <v>99</v>
      </c>
      <c r="D188" s="29">
        <f>'prorač. '!D93</f>
        <v>7200</v>
      </c>
      <c r="E188" s="29">
        <f>'prorač. '!E93</f>
        <v>1500</v>
      </c>
      <c r="F188" s="29">
        <f>'prorač. '!F93</f>
        <v>8700</v>
      </c>
      <c r="G188" s="29">
        <f>'prorač. '!G93</f>
        <v>-500</v>
      </c>
      <c r="H188" s="29">
        <f>'prorač. '!H93</f>
        <v>8200</v>
      </c>
    </row>
    <row r="189" spans="1:8" s="4" customFormat="1" x14ac:dyDescent="0.25">
      <c r="A189" s="31" t="s">
        <v>80</v>
      </c>
      <c r="B189" s="28" t="s">
        <v>154</v>
      </c>
      <c r="C189" s="28" t="s">
        <v>155</v>
      </c>
      <c r="D189" s="29">
        <f>'prorač. '!D94</f>
        <v>0</v>
      </c>
      <c r="E189" s="29">
        <f>'prorač. '!E94</f>
        <v>0</v>
      </c>
      <c r="F189" s="29">
        <f>'prorač. '!F94</f>
        <v>0</v>
      </c>
      <c r="G189" s="29">
        <f>'prorač. '!G94</f>
        <v>0</v>
      </c>
      <c r="H189" s="29">
        <f>'prorač. '!H94</f>
        <v>0</v>
      </c>
    </row>
    <row r="190" spans="1:8" x14ac:dyDescent="0.25">
      <c r="A190" s="25"/>
      <c r="B190" s="26" t="s">
        <v>102</v>
      </c>
      <c r="C190" s="26" t="s">
        <v>103</v>
      </c>
      <c r="D190" s="27">
        <f t="shared" ref="D190:H190" si="15">D191+D196</f>
        <v>717000</v>
      </c>
      <c r="E190" s="27">
        <f t="shared" si="15"/>
        <v>148000</v>
      </c>
      <c r="F190" s="27">
        <f t="shared" si="15"/>
        <v>865000</v>
      </c>
      <c r="G190" s="27">
        <f t="shared" si="15"/>
        <v>-12700</v>
      </c>
      <c r="H190" s="27">
        <f t="shared" si="15"/>
        <v>852300</v>
      </c>
    </row>
    <row r="191" spans="1:8" x14ac:dyDescent="0.25">
      <c r="A191" s="32" t="s">
        <v>80</v>
      </c>
      <c r="B191" s="33"/>
      <c r="C191" s="33" t="s">
        <v>81</v>
      </c>
      <c r="D191" s="34">
        <f t="shared" ref="D191:F191" si="16">SUM(D192:D195)</f>
        <v>156300</v>
      </c>
      <c r="E191" s="34">
        <f t="shared" si="16"/>
        <v>148000</v>
      </c>
      <c r="F191" s="34">
        <f t="shared" si="16"/>
        <v>304300</v>
      </c>
      <c r="G191" s="34">
        <f>SUM(G192:G195)</f>
        <v>58000</v>
      </c>
      <c r="H191" s="34">
        <f>SUM(H192:H195)</f>
        <v>362300</v>
      </c>
    </row>
    <row r="192" spans="1:8" s="4" customFormat="1" x14ac:dyDescent="0.25">
      <c r="A192" s="31" t="s">
        <v>80</v>
      </c>
      <c r="B192" s="28" t="s">
        <v>86</v>
      </c>
      <c r="C192" s="28" t="s">
        <v>87</v>
      </c>
      <c r="D192" s="43">
        <f>'prorač. '!D97</f>
        <v>136300</v>
      </c>
      <c r="E192" s="43">
        <f>'prorač. '!E97</f>
        <v>128000</v>
      </c>
      <c r="F192" s="43">
        <f>'prorač. '!F97</f>
        <v>264300</v>
      </c>
      <c r="G192" s="43">
        <f>'prorač. '!G97</f>
        <v>63000</v>
      </c>
      <c r="H192" s="43">
        <f>'prorač. '!H97</f>
        <v>327300</v>
      </c>
    </row>
    <row r="193" spans="1:8" x14ac:dyDescent="0.25">
      <c r="A193" s="31" t="s">
        <v>80</v>
      </c>
      <c r="B193" s="28" t="s">
        <v>88</v>
      </c>
      <c r="C193" s="28" t="s">
        <v>89</v>
      </c>
      <c r="D193" s="43">
        <f>'prorač. '!D98</f>
        <v>0</v>
      </c>
      <c r="E193" s="43">
        <f>'prorač. '!E98</f>
        <v>0</v>
      </c>
      <c r="F193" s="43">
        <f>'prorač. '!F98</f>
        <v>0</v>
      </c>
      <c r="G193" s="43">
        <f>'prorač. '!G98</f>
        <v>0</v>
      </c>
      <c r="H193" s="43">
        <f>'prorač. '!H98</f>
        <v>0</v>
      </c>
    </row>
    <row r="194" spans="1:8" x14ac:dyDescent="0.25">
      <c r="A194" s="31" t="s">
        <v>80</v>
      </c>
      <c r="B194" s="28" t="s">
        <v>96</v>
      </c>
      <c r="C194" s="28" t="s">
        <v>97</v>
      </c>
      <c r="D194" s="43">
        <f>'prorač. '!D99</f>
        <v>20000</v>
      </c>
      <c r="E194" s="43">
        <f>'prorač. '!E99</f>
        <v>20000</v>
      </c>
      <c r="F194" s="43">
        <f>'prorač. '!F99</f>
        <v>40000</v>
      </c>
      <c r="G194" s="43">
        <f>'prorač. '!G99</f>
        <v>-5000</v>
      </c>
      <c r="H194" s="43">
        <f>'prorač. '!H99</f>
        <v>35000</v>
      </c>
    </row>
    <row r="195" spans="1:8" x14ac:dyDescent="0.25">
      <c r="A195" s="31" t="s">
        <v>80</v>
      </c>
      <c r="B195" s="28" t="s">
        <v>98</v>
      </c>
      <c r="C195" s="28" t="s">
        <v>99</v>
      </c>
      <c r="D195" s="43">
        <f>'prorač. '!D100</f>
        <v>0</v>
      </c>
      <c r="E195" s="43">
        <f>'prorač. '!E100</f>
        <v>0</v>
      </c>
      <c r="F195" s="43">
        <f>'prorač. '!F100</f>
        <v>0</v>
      </c>
      <c r="G195" s="43">
        <f>'prorač. '!G100</f>
        <v>0</v>
      </c>
      <c r="H195" s="43">
        <f>'prorač. '!H100</f>
        <v>0</v>
      </c>
    </row>
    <row r="196" spans="1:8" s="4" customFormat="1" x14ac:dyDescent="0.25">
      <c r="A196" s="32"/>
      <c r="B196" s="33"/>
      <c r="C196" s="33" t="s">
        <v>105</v>
      </c>
      <c r="D196" s="34">
        <f t="shared" ref="D196:F196" si="17">SUM(D197:D204)</f>
        <v>560700</v>
      </c>
      <c r="E196" s="34">
        <f t="shared" si="17"/>
        <v>0</v>
      </c>
      <c r="F196" s="34">
        <f t="shared" si="17"/>
        <v>560700</v>
      </c>
      <c r="G196" s="34">
        <f>SUM(G197:G204)</f>
        <v>-70700</v>
      </c>
      <c r="H196" s="34">
        <f>SUM(H197:H204)</f>
        <v>490000</v>
      </c>
    </row>
    <row r="197" spans="1:8" x14ac:dyDescent="0.25">
      <c r="A197" s="31">
        <v>44</v>
      </c>
      <c r="B197" s="28" t="s">
        <v>86</v>
      </c>
      <c r="C197" s="28" t="s">
        <v>87</v>
      </c>
      <c r="D197" s="43">
        <f>'prorač. '!D102</f>
        <v>398000</v>
      </c>
      <c r="E197" s="43">
        <f>'prorač. '!E102</f>
        <v>-1500</v>
      </c>
      <c r="F197" s="43">
        <f>'prorač. '!F102</f>
        <v>396500</v>
      </c>
      <c r="G197" s="43">
        <f>'prorač. '!G102</f>
        <v>-88200</v>
      </c>
      <c r="H197" s="43">
        <f>'prorač. '!H102</f>
        <v>308300</v>
      </c>
    </row>
    <row r="198" spans="1:8" s="4" customFormat="1" x14ac:dyDescent="0.25">
      <c r="A198" s="31">
        <v>44</v>
      </c>
      <c r="B198" s="28" t="s">
        <v>88</v>
      </c>
      <c r="C198" s="28" t="s">
        <v>89</v>
      </c>
      <c r="D198" s="43">
        <f>'prorač. '!D103</f>
        <v>28200</v>
      </c>
      <c r="E198" s="43">
        <f>'prorač. '!E103</f>
        <v>0</v>
      </c>
      <c r="F198" s="43">
        <f>'prorač. '!F103</f>
        <v>28200</v>
      </c>
      <c r="G198" s="43">
        <f>'prorač. '!G103</f>
        <v>17000</v>
      </c>
      <c r="H198" s="43">
        <f>'prorač. '!H103</f>
        <v>45200</v>
      </c>
    </row>
    <row r="199" spans="1:8" x14ac:dyDescent="0.25">
      <c r="A199" s="35" t="s">
        <v>104</v>
      </c>
      <c r="B199" s="28" t="s">
        <v>90</v>
      </c>
      <c r="C199" s="28" t="s">
        <v>91</v>
      </c>
      <c r="D199" s="43">
        <f>'prorač. '!D104</f>
        <v>4000</v>
      </c>
      <c r="E199" s="43">
        <f>'prorač. '!E104</f>
        <v>0</v>
      </c>
      <c r="F199" s="43">
        <f>'prorač. '!F104</f>
        <v>4000</v>
      </c>
      <c r="G199" s="43">
        <f>'prorač. '!G104</f>
        <v>4600</v>
      </c>
      <c r="H199" s="43">
        <f>'prorač. '!H104</f>
        <v>8600</v>
      </c>
    </row>
    <row r="200" spans="1:8" s="4" customFormat="1" x14ac:dyDescent="0.25">
      <c r="A200" s="31" t="s">
        <v>104</v>
      </c>
      <c r="B200" s="28" t="s">
        <v>92</v>
      </c>
      <c r="C200" s="28" t="s">
        <v>93</v>
      </c>
      <c r="D200" s="43">
        <f>'prorač. '!D105</f>
        <v>24000</v>
      </c>
      <c r="E200" s="43">
        <f>'prorač. '!E105</f>
        <v>1500</v>
      </c>
      <c r="F200" s="43">
        <f>'prorač. '!F105</f>
        <v>25500</v>
      </c>
      <c r="G200" s="43">
        <f>'prorač. '!G105</f>
        <v>0</v>
      </c>
      <c r="H200" s="43">
        <f>'prorač. '!H105</f>
        <v>25500</v>
      </c>
    </row>
    <row r="201" spans="1:8" s="4" customFormat="1" x14ac:dyDescent="0.25">
      <c r="A201" s="31" t="s">
        <v>104</v>
      </c>
      <c r="B201" s="28" t="s">
        <v>96</v>
      </c>
      <c r="C201" s="28" t="s">
        <v>97</v>
      </c>
      <c r="D201" s="43">
        <f>'prorač. '!D106</f>
        <v>77000</v>
      </c>
      <c r="E201" s="43">
        <f>'prorač. '!E106</f>
        <v>0</v>
      </c>
      <c r="F201" s="43">
        <f>'prorač. '!F106</f>
        <v>77000</v>
      </c>
      <c r="G201" s="43">
        <f>'prorač. '!G106</f>
        <v>-7000</v>
      </c>
      <c r="H201" s="43">
        <f>'prorač. '!H106</f>
        <v>70000</v>
      </c>
    </row>
    <row r="202" spans="1:8" x14ac:dyDescent="0.25">
      <c r="A202" s="31" t="s">
        <v>104</v>
      </c>
      <c r="B202" s="28" t="s">
        <v>152</v>
      </c>
      <c r="C202" s="28" t="s">
        <v>153</v>
      </c>
      <c r="D202" s="43">
        <f>'prorač. '!D107</f>
        <v>0</v>
      </c>
      <c r="E202" s="43">
        <f>'prorač. '!E107</f>
        <v>0</v>
      </c>
      <c r="F202" s="43">
        <f>'prorač. '!F107</f>
        <v>0</v>
      </c>
      <c r="G202" s="43">
        <f>'prorač. '!G107</f>
        <v>0</v>
      </c>
      <c r="H202" s="43">
        <f>'prorač. '!H107</f>
        <v>0</v>
      </c>
    </row>
    <row r="203" spans="1:8" x14ac:dyDescent="0.25">
      <c r="A203" s="31" t="s">
        <v>104</v>
      </c>
      <c r="B203" s="28" t="s">
        <v>8</v>
      </c>
      <c r="C203" s="28" t="s">
        <v>9</v>
      </c>
      <c r="D203" s="43">
        <f>'prorač. '!D108</f>
        <v>6000</v>
      </c>
      <c r="E203" s="43">
        <f>'prorač. '!E108</f>
        <v>0</v>
      </c>
      <c r="F203" s="43">
        <f>'prorač. '!F108</f>
        <v>6000</v>
      </c>
      <c r="G203" s="43">
        <f>'prorač. '!G108</f>
        <v>-5600</v>
      </c>
      <c r="H203" s="43">
        <f>'prorač. '!H108</f>
        <v>400</v>
      </c>
    </row>
    <row r="204" spans="1:8" x14ac:dyDescent="0.25">
      <c r="A204" s="31" t="s">
        <v>104</v>
      </c>
      <c r="B204" s="28" t="s">
        <v>98</v>
      </c>
      <c r="C204" s="28" t="s">
        <v>99</v>
      </c>
      <c r="D204" s="43">
        <f>'prorač. '!D109</f>
        <v>23500</v>
      </c>
      <c r="E204" s="43">
        <f>'prorač. '!E109</f>
        <v>0</v>
      </c>
      <c r="F204" s="43">
        <f>'prorač. '!F109</f>
        <v>23500</v>
      </c>
      <c r="G204" s="43">
        <f>'prorač. '!G109</f>
        <v>8500</v>
      </c>
      <c r="H204" s="43">
        <f>'prorač. '!H109</f>
        <v>32000</v>
      </c>
    </row>
    <row r="205" spans="1:8" x14ac:dyDescent="0.25">
      <c r="A205" s="25"/>
      <c r="B205" s="26" t="s">
        <v>127</v>
      </c>
      <c r="C205" s="26" t="s">
        <v>128</v>
      </c>
      <c r="D205" s="27">
        <f t="shared" ref="D205:H205" si="18">D206</f>
        <v>416000</v>
      </c>
      <c r="E205" s="27">
        <f t="shared" si="18"/>
        <v>0</v>
      </c>
      <c r="F205" s="27">
        <f t="shared" si="18"/>
        <v>416000</v>
      </c>
      <c r="G205" s="27">
        <f t="shared" si="18"/>
        <v>-77000</v>
      </c>
      <c r="H205" s="27">
        <f t="shared" si="18"/>
        <v>339000</v>
      </c>
    </row>
    <row r="206" spans="1:8" x14ac:dyDescent="0.25">
      <c r="A206" s="46" t="s">
        <v>124</v>
      </c>
      <c r="B206" s="28" t="s">
        <v>116</v>
      </c>
      <c r="C206" s="28" t="s">
        <v>117</v>
      </c>
      <c r="D206" s="45">
        <f>vanpror.!D107</f>
        <v>416000</v>
      </c>
      <c r="E206" s="45">
        <f>vanpror.!E107</f>
        <v>0</v>
      </c>
      <c r="F206" s="45">
        <f>vanpror.!F107</f>
        <v>416000</v>
      </c>
      <c r="G206" s="45">
        <f>vanpror.!G107</f>
        <v>-77000</v>
      </c>
      <c r="H206" s="45">
        <f>vanpror.!H107</f>
        <v>339000</v>
      </c>
    </row>
    <row r="207" spans="1:8" x14ac:dyDescent="0.25">
      <c r="A207" s="25"/>
      <c r="B207" s="26" t="s">
        <v>106</v>
      </c>
      <c r="C207" s="26" t="s">
        <v>107</v>
      </c>
      <c r="D207" s="27">
        <f t="shared" ref="D207:H207" si="19">D208+D209</f>
        <v>38000</v>
      </c>
      <c r="E207" s="27">
        <f t="shared" si="19"/>
        <v>0</v>
      </c>
      <c r="F207" s="27">
        <f t="shared" si="19"/>
        <v>38000</v>
      </c>
      <c r="G207" s="27">
        <f t="shared" si="19"/>
        <v>0</v>
      </c>
      <c r="H207" s="27">
        <f t="shared" si="19"/>
        <v>38000</v>
      </c>
    </row>
    <row r="208" spans="1:8" x14ac:dyDescent="0.25">
      <c r="A208" s="22" t="s">
        <v>104</v>
      </c>
      <c r="B208" s="23" t="s">
        <v>108</v>
      </c>
      <c r="C208" s="23" t="s">
        <v>109</v>
      </c>
      <c r="D208" s="47">
        <f>'prorač. '!D111</f>
        <v>19000</v>
      </c>
      <c r="E208" s="47">
        <f>'prorač. '!E111</f>
        <v>0</v>
      </c>
      <c r="F208" s="47">
        <f>'prorač. '!F111</f>
        <v>19000</v>
      </c>
      <c r="G208" s="47">
        <f>'prorač. '!G111</f>
        <v>0</v>
      </c>
      <c r="H208" s="47">
        <f>'prorač. '!H111</f>
        <v>19000</v>
      </c>
    </row>
    <row r="209" spans="1:9" x14ac:dyDescent="0.25">
      <c r="A209" s="37">
        <v>42</v>
      </c>
      <c r="B209" s="23" t="s">
        <v>108</v>
      </c>
      <c r="C209" s="23" t="s">
        <v>109</v>
      </c>
      <c r="D209" s="47">
        <f>'prorač. '!D112</f>
        <v>19000</v>
      </c>
      <c r="E209" s="47">
        <f>'prorač. '!E112</f>
        <v>0</v>
      </c>
      <c r="F209" s="47">
        <f>'prorač. '!F112</f>
        <v>19000</v>
      </c>
      <c r="G209" s="47">
        <f>'prorač. '!G112</f>
        <v>0</v>
      </c>
      <c r="H209" s="47">
        <f>'prorač. '!H112</f>
        <v>19000</v>
      </c>
    </row>
    <row r="210" spans="1:9" x14ac:dyDescent="0.25">
      <c r="A210" s="25"/>
      <c r="B210" s="26" t="s">
        <v>110</v>
      </c>
      <c r="C210" s="26" t="s">
        <v>111</v>
      </c>
      <c r="D210" s="27">
        <f t="shared" ref="D210:F210" si="20">D211+D213</f>
        <v>128600</v>
      </c>
      <c r="E210" s="27">
        <f t="shared" si="20"/>
        <v>-4000</v>
      </c>
      <c r="F210" s="27">
        <f t="shared" si="20"/>
        <v>124600</v>
      </c>
      <c r="G210" s="27">
        <f>G211+G213</f>
        <v>4000</v>
      </c>
      <c r="H210" s="27">
        <f>H211+H213</f>
        <v>128600</v>
      </c>
    </row>
    <row r="211" spans="1:9" x14ac:dyDescent="0.25">
      <c r="A211" s="25"/>
      <c r="B211" s="26" t="s">
        <v>112</v>
      </c>
      <c r="C211" s="26" t="s">
        <v>113</v>
      </c>
      <c r="D211" s="27">
        <f t="shared" ref="D211:H211" si="21">SUM(D212:D212)</f>
        <v>120000</v>
      </c>
      <c r="E211" s="27">
        <f t="shared" si="21"/>
        <v>0</v>
      </c>
      <c r="F211" s="27">
        <f t="shared" si="21"/>
        <v>120000</v>
      </c>
      <c r="G211" s="27">
        <f t="shared" si="21"/>
        <v>0</v>
      </c>
      <c r="H211" s="27">
        <f t="shared" si="21"/>
        <v>120000</v>
      </c>
    </row>
    <row r="212" spans="1:9" x14ac:dyDescent="0.25">
      <c r="A212" s="31" t="s">
        <v>3</v>
      </c>
      <c r="B212" s="28" t="s">
        <v>114</v>
      </c>
      <c r="C212" s="28" t="s">
        <v>115</v>
      </c>
      <c r="D212" s="47">
        <f>'prorač. '!D115</f>
        <v>120000</v>
      </c>
      <c r="E212" s="47">
        <f>'prorač. '!E115</f>
        <v>0</v>
      </c>
      <c r="F212" s="47">
        <f>'prorač. '!F115</f>
        <v>120000</v>
      </c>
      <c r="G212" s="47">
        <f>'prorač. '!G115</f>
        <v>0</v>
      </c>
      <c r="H212" s="47">
        <f>'prorač. '!H115</f>
        <v>120000</v>
      </c>
    </row>
    <row r="213" spans="1:9" x14ac:dyDescent="0.25">
      <c r="A213" s="48"/>
      <c r="B213" s="49">
        <v>18057001</v>
      </c>
      <c r="C213" s="50" t="s">
        <v>113</v>
      </c>
      <c r="D213" s="51">
        <f t="shared" ref="D213:H213" si="22">D214</f>
        <v>8600</v>
      </c>
      <c r="E213" s="51">
        <f t="shared" si="22"/>
        <v>-4000</v>
      </c>
      <c r="F213" s="51">
        <f t="shared" si="22"/>
        <v>4600</v>
      </c>
      <c r="G213" s="51">
        <f t="shared" si="22"/>
        <v>4000</v>
      </c>
      <c r="H213" s="51">
        <f t="shared" si="22"/>
        <v>8600</v>
      </c>
    </row>
    <row r="214" spans="1:9" x14ac:dyDescent="0.25">
      <c r="A214" s="32" t="s">
        <v>123</v>
      </c>
      <c r="B214" s="33"/>
      <c r="C214" s="33" t="s">
        <v>157</v>
      </c>
      <c r="D214" s="34">
        <f t="shared" ref="D214:H214" si="23">SUM(D215:D217)</f>
        <v>8600</v>
      </c>
      <c r="E214" s="34">
        <f t="shared" si="23"/>
        <v>-4000</v>
      </c>
      <c r="F214" s="34">
        <f t="shared" si="23"/>
        <v>4600</v>
      </c>
      <c r="G214" s="34">
        <f t="shared" si="23"/>
        <v>4000</v>
      </c>
      <c r="H214" s="34">
        <f t="shared" si="23"/>
        <v>8600</v>
      </c>
    </row>
    <row r="215" spans="1:9" x14ac:dyDescent="0.25">
      <c r="A215" s="31">
        <v>25</v>
      </c>
      <c r="B215" s="30">
        <v>42231</v>
      </c>
      <c r="C215" s="28" t="s">
        <v>221</v>
      </c>
      <c r="D215" s="29">
        <f>vanpror.!D111</f>
        <v>0</v>
      </c>
      <c r="E215" s="29">
        <f>vanpror.!E111</f>
        <v>0</v>
      </c>
      <c r="F215" s="29">
        <f>vanpror.!F111</f>
        <v>0</v>
      </c>
      <c r="G215" s="29">
        <f>vanpror.!G111</f>
        <v>0</v>
      </c>
      <c r="H215" s="29">
        <f>vanpror.!H111</f>
        <v>0</v>
      </c>
    </row>
    <row r="216" spans="1:9" x14ac:dyDescent="0.25">
      <c r="A216" s="31">
        <v>25</v>
      </c>
      <c r="B216" s="30" t="s">
        <v>165</v>
      </c>
      <c r="C216" s="28" t="s">
        <v>166</v>
      </c>
      <c r="D216" s="29">
        <f>vanpror.!D112</f>
        <v>5000</v>
      </c>
      <c r="E216" s="29">
        <f>vanpror.!E112</f>
        <v>-2400</v>
      </c>
      <c r="F216" s="29">
        <f>vanpror.!F112</f>
        <v>2600</v>
      </c>
      <c r="G216" s="29">
        <f>vanpror.!G112</f>
        <v>2500</v>
      </c>
      <c r="H216" s="29">
        <f>vanpror.!H112</f>
        <v>5100</v>
      </c>
    </row>
    <row r="217" spans="1:9" x14ac:dyDescent="0.25">
      <c r="A217" s="31" t="s">
        <v>123</v>
      </c>
      <c r="B217" s="28" t="s">
        <v>116</v>
      </c>
      <c r="C217" s="28" t="s">
        <v>117</v>
      </c>
      <c r="D217" s="47">
        <f>vanpror.!D113</f>
        <v>3600</v>
      </c>
      <c r="E217" s="47">
        <f>vanpror.!E113</f>
        <v>-1600</v>
      </c>
      <c r="F217" s="47">
        <f>vanpror.!F113</f>
        <v>2000</v>
      </c>
      <c r="G217" s="47">
        <f>vanpror.!G113</f>
        <v>1500</v>
      </c>
      <c r="H217" s="47">
        <f>vanpror.!H113</f>
        <v>3500</v>
      </c>
    </row>
    <row r="218" spans="1:9" x14ac:dyDescent="0.25">
      <c r="A218" s="38"/>
      <c r="B218" s="39"/>
      <c r="C218" s="39"/>
      <c r="D218" s="39"/>
      <c r="E218" s="39"/>
      <c r="F218" s="39"/>
      <c r="G218" s="39"/>
      <c r="H218" s="39"/>
    </row>
    <row r="222" spans="1:9" x14ac:dyDescent="0.25">
      <c r="C222" s="3" t="s">
        <v>129</v>
      </c>
      <c r="D222" s="1">
        <f t="shared" ref="D222:H222" si="24">D81+D124+D181+D191</f>
        <v>1492100</v>
      </c>
      <c r="E222" s="1">
        <f t="shared" si="24"/>
        <v>471300</v>
      </c>
      <c r="F222" s="1">
        <f t="shared" si="24"/>
        <v>1963400</v>
      </c>
      <c r="G222" s="1">
        <f t="shared" si="24"/>
        <v>89250</v>
      </c>
      <c r="H222" s="1">
        <f t="shared" si="24"/>
        <v>2052650</v>
      </c>
      <c r="I222" s="1" t="e">
        <f>+'prorač. '!#REF!-#REF!</f>
        <v>#REF!</v>
      </c>
    </row>
    <row r="223" spans="1:9" x14ac:dyDescent="0.25">
      <c r="C223" s="3" t="s">
        <v>130</v>
      </c>
      <c r="D223" s="1">
        <f t="shared" ref="D223:H223" si="25">D10+D212</f>
        <v>1300000</v>
      </c>
      <c r="E223" s="1">
        <f t="shared" si="25"/>
        <v>0</v>
      </c>
      <c r="F223" s="1">
        <f t="shared" si="25"/>
        <v>1300000</v>
      </c>
      <c r="G223" s="1">
        <f t="shared" si="25"/>
        <v>0</v>
      </c>
      <c r="H223" s="1">
        <f t="shared" si="25"/>
        <v>1300000</v>
      </c>
      <c r="I223" s="1" t="e">
        <f>+#REF!-'prorač. '!#REF!</f>
        <v>#REF!</v>
      </c>
    </row>
    <row r="224" spans="1:9" x14ac:dyDescent="0.25">
      <c r="C224" s="3" t="s">
        <v>199</v>
      </c>
      <c r="D224" s="1">
        <f t="shared" ref="D224:H224" si="26">D209</f>
        <v>19000</v>
      </c>
      <c r="E224" s="1">
        <f t="shared" si="26"/>
        <v>0</v>
      </c>
      <c r="F224" s="1">
        <f t="shared" si="26"/>
        <v>19000</v>
      </c>
      <c r="G224" s="1">
        <f t="shared" si="26"/>
        <v>0</v>
      </c>
      <c r="H224" s="1">
        <f t="shared" si="26"/>
        <v>19000</v>
      </c>
      <c r="I224" s="1" t="e">
        <f>+#REF!-'prorač. '!#REF!</f>
        <v>#REF!</v>
      </c>
    </row>
    <row r="225" spans="3:9" x14ac:dyDescent="0.25">
      <c r="C225" s="3" t="s">
        <v>131</v>
      </c>
      <c r="D225" s="1">
        <f t="shared" ref="D225:H225" si="27">D196+D208</f>
        <v>579700</v>
      </c>
      <c r="E225" s="1">
        <f t="shared" si="27"/>
        <v>0</v>
      </c>
      <c r="F225" s="1">
        <f t="shared" si="27"/>
        <v>579700</v>
      </c>
      <c r="G225" s="1">
        <f t="shared" si="27"/>
        <v>-70700</v>
      </c>
      <c r="H225" s="1">
        <f t="shared" si="27"/>
        <v>509000</v>
      </c>
      <c r="I225" s="1" t="e">
        <f>+#REF!-'prorač. '!#REF!</f>
        <v>#REF!</v>
      </c>
    </row>
    <row r="226" spans="3:9" x14ac:dyDescent="0.25">
      <c r="C226" s="3" t="s">
        <v>132</v>
      </c>
      <c r="D226" s="1">
        <f t="shared" ref="D226:H226" si="28">D62</f>
        <v>14240400</v>
      </c>
      <c r="E226" s="1">
        <f t="shared" si="28"/>
        <v>372500</v>
      </c>
      <c r="F226" s="1">
        <f t="shared" si="28"/>
        <v>14612900</v>
      </c>
      <c r="G226" s="1">
        <f t="shared" si="28"/>
        <v>85000</v>
      </c>
      <c r="H226" s="1">
        <f t="shared" si="28"/>
        <v>14697900</v>
      </c>
      <c r="I226" s="1" t="e">
        <f>+#REF!-vanpror.!#REF!</f>
        <v>#REF!</v>
      </c>
    </row>
    <row r="227" spans="3:9" x14ac:dyDescent="0.25">
      <c r="C227" s="3" t="s">
        <v>133</v>
      </c>
      <c r="D227" s="1">
        <f t="shared" ref="D227:H227" si="29">D214</f>
        <v>8600</v>
      </c>
      <c r="E227" s="1">
        <f t="shared" si="29"/>
        <v>-4000</v>
      </c>
      <c r="F227" s="1">
        <f t="shared" si="29"/>
        <v>4600</v>
      </c>
      <c r="G227" s="1">
        <f t="shared" si="29"/>
        <v>4000</v>
      </c>
      <c r="H227" s="1">
        <f t="shared" si="29"/>
        <v>8600</v>
      </c>
      <c r="I227" s="1" t="e">
        <f>+#REF!-vanpror.!#REF!</f>
        <v>#REF!</v>
      </c>
    </row>
    <row r="228" spans="3:9" x14ac:dyDescent="0.25">
      <c r="C228" s="3" t="s">
        <v>134</v>
      </c>
      <c r="D228" s="1">
        <f t="shared" ref="D228:H228" si="30">D206+D140+D86</f>
        <v>1171400</v>
      </c>
      <c r="E228" s="1">
        <f t="shared" si="30"/>
        <v>4314.07</v>
      </c>
      <c r="F228" s="1">
        <f t="shared" si="30"/>
        <v>1175714.07</v>
      </c>
      <c r="G228" s="1">
        <f t="shared" si="30"/>
        <v>-17200</v>
      </c>
      <c r="H228" s="1">
        <f t="shared" si="30"/>
        <v>1158514.07</v>
      </c>
      <c r="I228" s="1" t="e">
        <f>+#REF!-vanpror.!#REF!</f>
        <v>#REF!</v>
      </c>
    </row>
    <row r="229" spans="3:9" x14ac:dyDescent="0.25">
      <c r="C229" s="3" t="s">
        <v>188</v>
      </c>
      <c r="D229" s="1">
        <f t="shared" ref="D229:H229" si="31">D172+D107</f>
        <v>0</v>
      </c>
      <c r="E229" s="1">
        <f t="shared" si="31"/>
        <v>28200</v>
      </c>
      <c r="F229" s="1">
        <f t="shared" si="31"/>
        <v>28200</v>
      </c>
      <c r="G229" s="1">
        <f t="shared" si="31"/>
        <v>0</v>
      </c>
      <c r="H229" s="1">
        <f t="shared" si="31"/>
        <v>28200</v>
      </c>
      <c r="I229" s="1" t="e">
        <f>+#REF!-vanpror.!#REF!</f>
        <v>#REF!</v>
      </c>
    </row>
    <row r="230" spans="3:9" x14ac:dyDescent="0.25">
      <c r="D230" s="4">
        <f t="shared" ref="D230:F230" si="32">SUM(D222:D229)</f>
        <v>18811200</v>
      </c>
      <c r="E230" s="4">
        <f t="shared" si="32"/>
        <v>872314.07</v>
      </c>
      <c r="F230" s="4">
        <f t="shared" si="32"/>
        <v>19683514.07</v>
      </c>
      <c r="G230" s="4">
        <f>SUM(G222:G229)</f>
        <v>90350</v>
      </c>
      <c r="H230" s="4">
        <f>SUM(H222:H229)</f>
        <v>19773864.07</v>
      </c>
    </row>
    <row r="231" spans="3:9" x14ac:dyDescent="0.25">
      <c r="D231" s="4">
        <f t="shared" ref="D231:H231" si="33">D8</f>
        <v>18811200</v>
      </c>
      <c r="E231" s="4">
        <f t="shared" si="33"/>
        <v>872314.07000000007</v>
      </c>
      <c r="F231" s="4">
        <f t="shared" si="33"/>
        <v>19683514.07</v>
      </c>
      <c r="G231" s="4">
        <f t="shared" si="33"/>
        <v>90350</v>
      </c>
      <c r="H231" s="4">
        <f t="shared" si="33"/>
        <v>19773864.07</v>
      </c>
    </row>
    <row r="233" spans="3:9" x14ac:dyDescent="0.25">
      <c r="D233" s="1">
        <f>+'prorač. '!D123+vanpror.!D121</f>
        <v>18811200</v>
      </c>
      <c r="E233" s="1">
        <f>+'prorač. '!E123+vanpror.!E121</f>
        <v>872314.07000000007</v>
      </c>
      <c r="F233" s="1">
        <f>+'prorač. '!F123+vanpror.!F121</f>
        <v>19683514.07</v>
      </c>
      <c r="G233" s="1">
        <f>+'prorač. '!G123+vanpror.!G121</f>
        <v>90350</v>
      </c>
      <c r="H233" s="1">
        <f>+'prorač. '!H123+vanpror.!H121</f>
        <v>19773864.07</v>
      </c>
    </row>
    <row r="234" spans="3:9" x14ac:dyDescent="0.25">
      <c r="D234" s="1">
        <f t="shared" ref="D234:F234" si="34">+D233-D231</f>
        <v>0</v>
      </c>
      <c r="E234" s="1">
        <f>+E233-E231</f>
        <v>0</v>
      </c>
      <c r="F234" s="1">
        <f t="shared" si="34"/>
        <v>0</v>
      </c>
      <c r="G234" s="1">
        <f>+G233-G231</f>
        <v>0</v>
      </c>
      <c r="H234" s="1">
        <f>+H233-H231</f>
        <v>0</v>
      </c>
    </row>
  </sheetData>
  <pageMargins left="0.70866141732283472" right="0.70866141732283472" top="0.74803149606299213" bottom="0.74803149606299213" header="0.31496062992125984" footer="0.31496062992125984"/>
  <pageSetup paperSize="9" scale="75" orientation="portrait" horizontalDpi="4294967294" verticalDpi="4294967294" r:id="rId1"/>
  <rowBreaks count="2" manualBreakCount="2">
    <brk id="78" max="5" man="1"/>
    <brk id="180" max="5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124"/>
  <sheetViews>
    <sheetView topLeftCell="A7" zoomScaleNormal="100" workbookViewId="0">
      <pane xSplit="3" ySplit="1" topLeftCell="D8" activePane="bottomRight" state="frozen"/>
      <selection activeCell="C1" sqref="C1:F1048576"/>
      <selection pane="topRight" activeCell="C1" sqref="C1:F1048576"/>
      <selection pane="bottomLeft" activeCell="C1" sqref="C1:F1048576"/>
      <selection pane="bottomRight" activeCell="D8" sqref="D8"/>
    </sheetView>
  </sheetViews>
  <sheetFormatPr defaultRowHeight="15" x14ac:dyDescent="0.25"/>
  <cols>
    <col min="1" max="1" width="9" style="8" bestFit="1" customWidth="1" collapsed="1"/>
    <col min="2" max="2" width="10" style="1" customWidth="1" collapsed="1"/>
    <col min="3" max="3" width="57.7109375" style="1" customWidth="1" collapsed="1"/>
    <col min="4" max="5" width="15.140625" style="1" customWidth="1" collapsed="1"/>
    <col min="6" max="8" width="15.140625" style="1" customWidth="1"/>
    <col min="9" max="9" width="12.7109375" style="1" bestFit="1" customWidth="1"/>
    <col min="10" max="10" width="11.7109375" style="1" bestFit="1" customWidth="1"/>
    <col min="11" max="11" width="9.140625" style="1"/>
    <col min="12" max="12" width="10.140625" style="1" bestFit="1" customWidth="1"/>
    <col min="13" max="13" width="9.140625" style="1"/>
    <col min="14" max="14" width="10.140625" style="1" bestFit="1" customWidth="1"/>
    <col min="15" max="16384" width="9.140625" style="1"/>
  </cols>
  <sheetData>
    <row r="1" spans="1:8" hidden="1" x14ac:dyDescent="0.25"/>
    <row r="2" spans="1:8" hidden="1" x14ac:dyDescent="0.25"/>
    <row r="3" spans="1:8" ht="15.75" hidden="1" x14ac:dyDescent="0.25">
      <c r="C3" s="5" t="s">
        <v>158</v>
      </c>
    </row>
    <row r="4" spans="1:8" hidden="1" x14ac:dyDescent="0.25"/>
    <row r="5" spans="1:8" hidden="1" x14ac:dyDescent="0.25"/>
    <row r="6" spans="1:8" hidden="1" x14ac:dyDescent="0.25"/>
    <row r="7" spans="1:8" x14ac:dyDescent="0.25">
      <c r="A7" s="20" t="s">
        <v>0</v>
      </c>
      <c r="B7" s="20" t="s">
        <v>1</v>
      </c>
      <c r="C7" s="20" t="s">
        <v>2</v>
      </c>
      <c r="D7" s="21" t="s">
        <v>212</v>
      </c>
      <c r="E7" s="21" t="s">
        <v>257</v>
      </c>
      <c r="F7" s="21" t="s">
        <v>262</v>
      </c>
      <c r="G7" s="21" t="s">
        <v>257</v>
      </c>
      <c r="H7" s="21" t="s">
        <v>263</v>
      </c>
    </row>
    <row r="8" spans="1:8" x14ac:dyDescent="0.25">
      <c r="A8" s="22"/>
      <c r="B8" s="23"/>
      <c r="C8" s="23" t="s">
        <v>158</v>
      </c>
      <c r="D8" s="24">
        <f t="shared" ref="D8:H8" si="0">D9+D62+D113</f>
        <v>3390800</v>
      </c>
      <c r="E8" s="24">
        <f t="shared" si="0"/>
        <v>471300</v>
      </c>
      <c r="F8" s="24">
        <f t="shared" si="0"/>
        <v>3862100</v>
      </c>
      <c r="G8" s="24">
        <f t="shared" si="0"/>
        <v>18550</v>
      </c>
      <c r="H8" s="24">
        <f t="shared" si="0"/>
        <v>3880650</v>
      </c>
    </row>
    <row r="9" spans="1:8" s="4" customFormat="1" x14ac:dyDescent="0.25">
      <c r="A9" s="25"/>
      <c r="B9" s="26" t="s">
        <v>4</v>
      </c>
      <c r="C9" s="26" t="s">
        <v>5</v>
      </c>
      <c r="D9" s="27">
        <f t="shared" ref="D9:H9" si="1">D10</f>
        <v>1180000</v>
      </c>
      <c r="E9" s="27">
        <f t="shared" si="1"/>
        <v>0</v>
      </c>
      <c r="F9" s="27">
        <f t="shared" si="1"/>
        <v>1180000</v>
      </c>
      <c r="G9" s="27">
        <f t="shared" si="1"/>
        <v>0</v>
      </c>
      <c r="H9" s="27">
        <f t="shared" si="1"/>
        <v>1180000</v>
      </c>
    </row>
    <row r="10" spans="1:8" s="4" customFormat="1" x14ac:dyDescent="0.25">
      <c r="A10" s="25"/>
      <c r="B10" s="26" t="s">
        <v>6</v>
      </c>
      <c r="C10" s="26" t="s">
        <v>7</v>
      </c>
      <c r="D10" s="27">
        <f t="shared" ref="D10:H10" si="2">SUM(D11:D61)</f>
        <v>1180000</v>
      </c>
      <c r="E10" s="27">
        <f t="shared" si="2"/>
        <v>0</v>
      </c>
      <c r="F10" s="27">
        <f t="shared" si="2"/>
        <v>1180000</v>
      </c>
      <c r="G10" s="27">
        <f t="shared" si="2"/>
        <v>0</v>
      </c>
      <c r="H10" s="27">
        <f t="shared" si="2"/>
        <v>1180000</v>
      </c>
    </row>
    <row r="11" spans="1:8" x14ac:dyDescent="0.25">
      <c r="A11" s="22" t="s">
        <v>3</v>
      </c>
      <c r="B11" s="28" t="s">
        <v>8</v>
      </c>
      <c r="C11" s="28" t="s">
        <v>9</v>
      </c>
      <c r="D11" s="24">
        <v>20000</v>
      </c>
      <c r="E11" s="24">
        <v>5000</v>
      </c>
      <c r="F11" s="24">
        <f>+D11+E11</f>
        <v>25000</v>
      </c>
      <c r="G11" s="24">
        <v>5000</v>
      </c>
      <c r="H11" s="24">
        <f>+F11+G11</f>
        <v>30000</v>
      </c>
    </row>
    <row r="12" spans="1:8" x14ac:dyDescent="0.25">
      <c r="A12" s="22" t="s">
        <v>3</v>
      </c>
      <c r="B12" s="28" t="s">
        <v>10</v>
      </c>
      <c r="C12" s="28" t="s">
        <v>11</v>
      </c>
      <c r="D12" s="24">
        <v>5000</v>
      </c>
      <c r="E12" s="24"/>
      <c r="F12" s="24">
        <f t="shared" ref="F12:F61" si="3">+D12+E12</f>
        <v>5000</v>
      </c>
      <c r="G12" s="24"/>
      <c r="H12" s="24">
        <f t="shared" ref="H12:H61" si="4">+F12+G12</f>
        <v>5000</v>
      </c>
    </row>
    <row r="13" spans="1:8" x14ac:dyDescent="0.25">
      <c r="A13" s="22" t="s">
        <v>3</v>
      </c>
      <c r="B13" s="28" t="s">
        <v>12</v>
      </c>
      <c r="C13" s="28" t="s">
        <v>13</v>
      </c>
      <c r="D13" s="24">
        <v>18000</v>
      </c>
      <c r="E13" s="24">
        <v>-5000</v>
      </c>
      <c r="F13" s="24">
        <f t="shared" si="3"/>
        <v>13000</v>
      </c>
      <c r="G13" s="24">
        <v>-1000</v>
      </c>
      <c r="H13" s="24">
        <f t="shared" si="4"/>
        <v>12000</v>
      </c>
    </row>
    <row r="14" spans="1:8" x14ac:dyDescent="0.25">
      <c r="A14" s="22" t="s">
        <v>3</v>
      </c>
      <c r="B14" s="28" t="s">
        <v>272</v>
      </c>
      <c r="C14" s="28" t="s">
        <v>273</v>
      </c>
      <c r="D14" s="24"/>
      <c r="E14" s="24">
        <v>1000</v>
      </c>
      <c r="F14" s="24">
        <f t="shared" si="3"/>
        <v>1000</v>
      </c>
      <c r="G14" s="24"/>
      <c r="H14" s="24">
        <f t="shared" si="4"/>
        <v>1000</v>
      </c>
    </row>
    <row r="15" spans="1:8" x14ac:dyDescent="0.25">
      <c r="A15" s="22" t="s">
        <v>3</v>
      </c>
      <c r="B15" s="28" t="s">
        <v>14</v>
      </c>
      <c r="C15" s="28" t="s">
        <v>15</v>
      </c>
      <c r="D15" s="24">
        <v>8000</v>
      </c>
      <c r="E15" s="24"/>
      <c r="F15" s="24">
        <f t="shared" si="3"/>
        <v>8000</v>
      </c>
      <c r="G15" s="24">
        <v>-3000</v>
      </c>
      <c r="H15" s="24">
        <f t="shared" si="4"/>
        <v>5000</v>
      </c>
    </row>
    <row r="16" spans="1:8" x14ac:dyDescent="0.25">
      <c r="A16" s="22" t="s">
        <v>3</v>
      </c>
      <c r="B16" s="28" t="s">
        <v>269</v>
      </c>
      <c r="C16" s="28" t="s">
        <v>270</v>
      </c>
      <c r="D16" s="24"/>
      <c r="E16" s="24"/>
      <c r="F16" s="24"/>
      <c r="G16" s="24">
        <v>2700</v>
      </c>
      <c r="H16" s="24">
        <f t="shared" si="4"/>
        <v>2700</v>
      </c>
    </row>
    <row r="17" spans="1:8" x14ac:dyDescent="0.25">
      <c r="A17" s="22" t="s">
        <v>3</v>
      </c>
      <c r="B17" s="28" t="s">
        <v>258</v>
      </c>
      <c r="C17" s="28" t="s">
        <v>259</v>
      </c>
      <c r="D17" s="24">
        <v>0</v>
      </c>
      <c r="E17" s="24"/>
      <c r="F17" s="24">
        <f t="shared" si="3"/>
        <v>0</v>
      </c>
      <c r="G17" s="24">
        <v>3700</v>
      </c>
      <c r="H17" s="24">
        <f t="shared" si="4"/>
        <v>3700</v>
      </c>
    </row>
    <row r="18" spans="1:8" x14ac:dyDescent="0.25">
      <c r="A18" s="22" t="s">
        <v>3</v>
      </c>
      <c r="B18" s="28" t="s">
        <v>16</v>
      </c>
      <c r="C18" s="28" t="s">
        <v>17</v>
      </c>
      <c r="D18" s="24">
        <v>33000</v>
      </c>
      <c r="E18" s="24"/>
      <c r="F18" s="24">
        <f t="shared" si="3"/>
        <v>33000</v>
      </c>
      <c r="G18" s="24">
        <v>10000</v>
      </c>
      <c r="H18" s="24">
        <f t="shared" si="4"/>
        <v>43000</v>
      </c>
    </row>
    <row r="19" spans="1:8" x14ac:dyDescent="0.25">
      <c r="A19" s="22" t="s">
        <v>3</v>
      </c>
      <c r="B19" s="28" t="s">
        <v>18</v>
      </c>
      <c r="C19" s="28" t="s">
        <v>19</v>
      </c>
      <c r="D19" s="24">
        <v>14000</v>
      </c>
      <c r="E19" s="24"/>
      <c r="F19" s="24">
        <f t="shared" si="3"/>
        <v>14000</v>
      </c>
      <c r="G19" s="24"/>
      <c r="H19" s="24">
        <f t="shared" si="4"/>
        <v>14000</v>
      </c>
    </row>
    <row r="20" spans="1:8" x14ac:dyDescent="0.25">
      <c r="A20" s="22" t="s">
        <v>3</v>
      </c>
      <c r="B20" s="28" t="s">
        <v>20</v>
      </c>
      <c r="C20" s="28" t="s">
        <v>21</v>
      </c>
      <c r="D20" s="24">
        <v>30000</v>
      </c>
      <c r="E20" s="24">
        <v>15000</v>
      </c>
      <c r="F20" s="24">
        <f t="shared" si="3"/>
        <v>45000</v>
      </c>
      <c r="G20" s="24">
        <v>5000</v>
      </c>
      <c r="H20" s="24">
        <f t="shared" si="4"/>
        <v>50000</v>
      </c>
    </row>
    <row r="21" spans="1:8" x14ac:dyDescent="0.25">
      <c r="A21" s="22" t="s">
        <v>3</v>
      </c>
      <c r="B21" s="28" t="s">
        <v>22</v>
      </c>
      <c r="C21" s="28" t="s">
        <v>23</v>
      </c>
      <c r="D21" s="24">
        <v>2000</v>
      </c>
      <c r="E21" s="24">
        <v>-1000</v>
      </c>
      <c r="F21" s="24">
        <f t="shared" si="3"/>
        <v>1000</v>
      </c>
      <c r="G21" s="24"/>
      <c r="H21" s="24">
        <f t="shared" si="4"/>
        <v>1000</v>
      </c>
    </row>
    <row r="22" spans="1:8" x14ac:dyDescent="0.25">
      <c r="A22" s="22" t="s">
        <v>3</v>
      </c>
      <c r="B22" s="28" t="s">
        <v>24</v>
      </c>
      <c r="C22" s="28" t="s">
        <v>25</v>
      </c>
      <c r="D22" s="24">
        <v>30000</v>
      </c>
      <c r="E22" s="24">
        <v>-400</v>
      </c>
      <c r="F22" s="24">
        <f t="shared" si="3"/>
        <v>29600</v>
      </c>
      <c r="G22" s="24"/>
      <c r="H22" s="24">
        <f t="shared" si="4"/>
        <v>29600</v>
      </c>
    </row>
    <row r="23" spans="1:8" x14ac:dyDescent="0.25">
      <c r="A23" s="22" t="s">
        <v>3</v>
      </c>
      <c r="B23" s="28" t="s">
        <v>26</v>
      </c>
      <c r="C23" s="28" t="s">
        <v>27</v>
      </c>
      <c r="D23" s="24">
        <v>2000</v>
      </c>
      <c r="E23" s="24">
        <v>-2000</v>
      </c>
      <c r="F23" s="24">
        <f t="shared" si="3"/>
        <v>0</v>
      </c>
      <c r="G23" s="24"/>
      <c r="H23" s="24">
        <f t="shared" si="4"/>
        <v>0</v>
      </c>
    </row>
    <row r="24" spans="1:8" x14ac:dyDescent="0.25">
      <c r="A24" s="22" t="s">
        <v>3</v>
      </c>
      <c r="B24" s="28" t="s">
        <v>28</v>
      </c>
      <c r="C24" s="28" t="s">
        <v>29</v>
      </c>
      <c r="D24" s="24">
        <v>169700</v>
      </c>
      <c r="E24" s="24">
        <v>70000</v>
      </c>
      <c r="F24" s="24">
        <f t="shared" si="3"/>
        <v>239700</v>
      </c>
      <c r="G24" s="24">
        <v>-50000</v>
      </c>
      <c r="H24" s="24">
        <f t="shared" si="4"/>
        <v>189700</v>
      </c>
    </row>
    <row r="25" spans="1:8" x14ac:dyDescent="0.25">
      <c r="A25" s="22" t="s">
        <v>3</v>
      </c>
      <c r="B25" s="28" t="s">
        <v>137</v>
      </c>
      <c r="C25" s="28" t="s">
        <v>138</v>
      </c>
      <c r="D25" s="24">
        <v>300</v>
      </c>
      <c r="E25" s="24">
        <v>100</v>
      </c>
      <c r="F25" s="24">
        <f t="shared" si="3"/>
        <v>400</v>
      </c>
      <c r="G25" s="24"/>
      <c r="H25" s="24">
        <f t="shared" si="4"/>
        <v>400</v>
      </c>
    </row>
    <row r="26" spans="1:8" x14ac:dyDescent="0.25">
      <c r="A26" s="22" t="s">
        <v>3</v>
      </c>
      <c r="B26" s="28" t="s">
        <v>139</v>
      </c>
      <c r="C26" s="28" t="s">
        <v>140</v>
      </c>
      <c r="D26" s="24">
        <v>0</v>
      </c>
      <c r="E26" s="24"/>
      <c r="F26" s="24">
        <f t="shared" si="3"/>
        <v>0</v>
      </c>
      <c r="G26" s="24"/>
      <c r="H26" s="24">
        <f t="shared" si="4"/>
        <v>0</v>
      </c>
    </row>
    <row r="27" spans="1:8" x14ac:dyDescent="0.25">
      <c r="A27" s="22" t="s">
        <v>3</v>
      </c>
      <c r="B27" s="28" t="s">
        <v>30</v>
      </c>
      <c r="C27" s="28" t="s">
        <v>31</v>
      </c>
      <c r="D27" s="24">
        <v>65000</v>
      </c>
      <c r="E27" s="24">
        <v>-30000</v>
      </c>
      <c r="F27" s="24">
        <f t="shared" si="3"/>
        <v>35000</v>
      </c>
      <c r="G27" s="24"/>
      <c r="H27" s="24">
        <f t="shared" si="4"/>
        <v>35000</v>
      </c>
    </row>
    <row r="28" spans="1:8" x14ac:dyDescent="0.25">
      <c r="A28" s="22" t="s">
        <v>3</v>
      </c>
      <c r="B28" s="28" t="s">
        <v>32</v>
      </c>
      <c r="C28" s="28" t="s">
        <v>33</v>
      </c>
      <c r="D28" s="24">
        <v>25000</v>
      </c>
      <c r="E28" s="24">
        <v>-5000</v>
      </c>
      <c r="F28" s="24">
        <f t="shared" si="3"/>
        <v>20000</v>
      </c>
      <c r="G28" s="24"/>
      <c r="H28" s="24">
        <f t="shared" si="4"/>
        <v>20000</v>
      </c>
    </row>
    <row r="29" spans="1:8" x14ac:dyDescent="0.25">
      <c r="A29" s="22" t="s">
        <v>3</v>
      </c>
      <c r="B29" s="28" t="s">
        <v>141</v>
      </c>
      <c r="C29" s="28" t="s">
        <v>142</v>
      </c>
      <c r="D29" s="24">
        <v>14000</v>
      </c>
      <c r="E29" s="24">
        <v>-5000</v>
      </c>
      <c r="F29" s="24">
        <f t="shared" si="3"/>
        <v>9000</v>
      </c>
      <c r="G29" s="24">
        <v>28000</v>
      </c>
      <c r="H29" s="24">
        <f t="shared" si="4"/>
        <v>37000</v>
      </c>
    </row>
    <row r="30" spans="1:8" x14ac:dyDescent="0.25">
      <c r="A30" s="22" t="s">
        <v>3</v>
      </c>
      <c r="B30" s="28" t="s">
        <v>34</v>
      </c>
      <c r="C30" s="28" t="s">
        <v>35</v>
      </c>
      <c r="D30" s="24">
        <v>16000</v>
      </c>
      <c r="E30" s="24">
        <v>5000</v>
      </c>
      <c r="F30" s="24">
        <f t="shared" si="3"/>
        <v>21000</v>
      </c>
      <c r="G30" s="24"/>
      <c r="H30" s="24">
        <f t="shared" si="4"/>
        <v>21000</v>
      </c>
    </row>
    <row r="31" spans="1:8" x14ac:dyDescent="0.25">
      <c r="A31" s="22" t="s">
        <v>3</v>
      </c>
      <c r="B31" s="28" t="s">
        <v>36</v>
      </c>
      <c r="C31" s="28" t="s">
        <v>37</v>
      </c>
      <c r="D31" s="24">
        <v>7000</v>
      </c>
      <c r="E31" s="24"/>
      <c r="F31" s="24">
        <f t="shared" si="3"/>
        <v>7000</v>
      </c>
      <c r="G31" s="24"/>
      <c r="H31" s="24">
        <f t="shared" si="4"/>
        <v>7000</v>
      </c>
    </row>
    <row r="32" spans="1:8" x14ac:dyDescent="0.25">
      <c r="A32" s="22" t="s">
        <v>3</v>
      </c>
      <c r="B32" s="28" t="s">
        <v>38</v>
      </c>
      <c r="C32" s="28" t="s">
        <v>39</v>
      </c>
      <c r="D32" s="24">
        <v>28000</v>
      </c>
      <c r="E32" s="24">
        <v>-2500</v>
      </c>
      <c r="F32" s="24">
        <f t="shared" si="3"/>
        <v>25500</v>
      </c>
      <c r="G32" s="24"/>
      <c r="H32" s="24">
        <f t="shared" si="4"/>
        <v>25500</v>
      </c>
    </row>
    <row r="33" spans="1:8" x14ac:dyDescent="0.25">
      <c r="A33" s="22" t="s">
        <v>3</v>
      </c>
      <c r="B33" s="28" t="s">
        <v>159</v>
      </c>
      <c r="C33" s="28" t="s">
        <v>160</v>
      </c>
      <c r="D33" s="24">
        <v>35000</v>
      </c>
      <c r="E33" s="24"/>
      <c r="F33" s="24">
        <f t="shared" si="3"/>
        <v>35000</v>
      </c>
      <c r="G33" s="24"/>
      <c r="H33" s="24">
        <f t="shared" si="4"/>
        <v>35000</v>
      </c>
    </row>
    <row r="34" spans="1:8" x14ac:dyDescent="0.25">
      <c r="A34" s="22" t="s">
        <v>3</v>
      </c>
      <c r="B34" s="28" t="s">
        <v>40</v>
      </c>
      <c r="C34" s="28" t="s">
        <v>41</v>
      </c>
      <c r="D34" s="24">
        <v>8000</v>
      </c>
      <c r="E34" s="24">
        <v>-1500</v>
      </c>
      <c r="F34" s="24">
        <f t="shared" si="3"/>
        <v>6500</v>
      </c>
      <c r="G34" s="24"/>
      <c r="H34" s="24">
        <f t="shared" si="4"/>
        <v>6500</v>
      </c>
    </row>
    <row r="35" spans="1:8" x14ac:dyDescent="0.25">
      <c r="A35" s="22" t="s">
        <v>3</v>
      </c>
      <c r="B35" s="28" t="s">
        <v>42</v>
      </c>
      <c r="C35" s="28" t="s">
        <v>43</v>
      </c>
      <c r="D35" s="24">
        <v>5000</v>
      </c>
      <c r="E35" s="24"/>
      <c r="F35" s="24">
        <f t="shared" si="3"/>
        <v>5000</v>
      </c>
      <c r="G35" s="24"/>
      <c r="H35" s="24">
        <f t="shared" si="4"/>
        <v>5000</v>
      </c>
    </row>
    <row r="36" spans="1:8" x14ac:dyDescent="0.25">
      <c r="A36" s="22" t="s">
        <v>3</v>
      </c>
      <c r="B36" s="28" t="s">
        <v>44</v>
      </c>
      <c r="C36" s="28" t="s">
        <v>45</v>
      </c>
      <c r="D36" s="24">
        <v>130000</v>
      </c>
      <c r="E36" s="24">
        <v>-30000</v>
      </c>
      <c r="F36" s="24">
        <f t="shared" si="3"/>
        <v>100000</v>
      </c>
      <c r="G36" s="24">
        <v>-30000</v>
      </c>
      <c r="H36" s="24">
        <f t="shared" si="4"/>
        <v>70000</v>
      </c>
    </row>
    <row r="37" spans="1:8" x14ac:dyDescent="0.25">
      <c r="A37" s="22" t="s">
        <v>3</v>
      </c>
      <c r="B37" s="28" t="s">
        <v>46</v>
      </c>
      <c r="C37" s="28" t="s">
        <v>47</v>
      </c>
      <c r="D37" s="24">
        <v>102500</v>
      </c>
      <c r="E37" s="24">
        <v>30000</v>
      </c>
      <c r="F37" s="24">
        <f t="shared" si="3"/>
        <v>132500</v>
      </c>
      <c r="G37" s="24">
        <v>10500</v>
      </c>
      <c r="H37" s="24">
        <f t="shared" si="4"/>
        <v>143000</v>
      </c>
    </row>
    <row r="38" spans="1:8" x14ac:dyDescent="0.25">
      <c r="A38" s="22" t="s">
        <v>3</v>
      </c>
      <c r="B38" s="28" t="s">
        <v>48</v>
      </c>
      <c r="C38" s="28" t="s">
        <v>49</v>
      </c>
      <c r="D38" s="24">
        <v>48000</v>
      </c>
      <c r="E38" s="24"/>
      <c r="F38" s="24">
        <f t="shared" si="3"/>
        <v>48000</v>
      </c>
      <c r="G38" s="24"/>
      <c r="H38" s="24">
        <f t="shared" si="4"/>
        <v>48000</v>
      </c>
    </row>
    <row r="39" spans="1:8" x14ac:dyDescent="0.25">
      <c r="A39" s="22" t="s">
        <v>3</v>
      </c>
      <c r="B39" s="28" t="s">
        <v>50</v>
      </c>
      <c r="C39" s="28" t="s">
        <v>51</v>
      </c>
      <c r="D39" s="24">
        <v>40000</v>
      </c>
      <c r="E39" s="24"/>
      <c r="F39" s="24">
        <f t="shared" si="3"/>
        <v>40000</v>
      </c>
      <c r="G39" s="24"/>
      <c r="H39" s="24">
        <f t="shared" si="4"/>
        <v>40000</v>
      </c>
    </row>
    <row r="40" spans="1:8" x14ac:dyDescent="0.25">
      <c r="A40" s="22" t="s">
        <v>3</v>
      </c>
      <c r="B40" s="28" t="s">
        <v>143</v>
      </c>
      <c r="C40" s="28" t="s">
        <v>144</v>
      </c>
      <c r="D40" s="24">
        <v>13000</v>
      </c>
      <c r="E40" s="24"/>
      <c r="F40" s="24">
        <f t="shared" si="3"/>
        <v>13000</v>
      </c>
      <c r="G40" s="24"/>
      <c r="H40" s="24">
        <f t="shared" si="4"/>
        <v>13000</v>
      </c>
    </row>
    <row r="41" spans="1:8" x14ac:dyDescent="0.25">
      <c r="A41" s="22" t="s">
        <v>3</v>
      </c>
      <c r="B41" s="28" t="s">
        <v>52</v>
      </c>
      <c r="C41" s="28" t="s">
        <v>53</v>
      </c>
      <c r="D41" s="24">
        <v>37000</v>
      </c>
      <c r="E41" s="24"/>
      <c r="F41" s="24">
        <f t="shared" si="3"/>
        <v>37000</v>
      </c>
      <c r="G41" s="24"/>
      <c r="H41" s="24">
        <f t="shared" si="4"/>
        <v>37000</v>
      </c>
    </row>
    <row r="42" spans="1:8" x14ac:dyDescent="0.25">
      <c r="A42" s="22" t="s">
        <v>3</v>
      </c>
      <c r="B42" s="28" t="s">
        <v>161</v>
      </c>
      <c r="C42" s="28" t="s">
        <v>162</v>
      </c>
      <c r="D42" s="24">
        <v>17000</v>
      </c>
      <c r="E42" s="24"/>
      <c r="F42" s="24">
        <f t="shared" si="3"/>
        <v>17000</v>
      </c>
      <c r="G42" s="24"/>
      <c r="H42" s="24">
        <f t="shared" si="4"/>
        <v>17000</v>
      </c>
    </row>
    <row r="43" spans="1:8" x14ac:dyDescent="0.25">
      <c r="A43" s="22" t="s">
        <v>3</v>
      </c>
      <c r="B43" s="30">
        <v>32354</v>
      </c>
      <c r="C43" s="28" t="s">
        <v>145</v>
      </c>
      <c r="D43" s="24">
        <v>0</v>
      </c>
      <c r="E43" s="24"/>
      <c r="F43" s="24">
        <f t="shared" si="3"/>
        <v>0</v>
      </c>
      <c r="G43" s="24"/>
      <c r="H43" s="24">
        <f t="shared" si="4"/>
        <v>0</v>
      </c>
    </row>
    <row r="44" spans="1:8" x14ac:dyDescent="0.25">
      <c r="A44" s="22" t="s">
        <v>3</v>
      </c>
      <c r="B44" s="28" t="s">
        <v>154</v>
      </c>
      <c r="C44" s="28" t="s">
        <v>155</v>
      </c>
      <c r="D44" s="24">
        <v>0</v>
      </c>
      <c r="E44" s="24"/>
      <c r="F44" s="24">
        <f t="shared" si="3"/>
        <v>0</v>
      </c>
      <c r="G44" s="24"/>
      <c r="H44" s="24">
        <f t="shared" si="4"/>
        <v>0</v>
      </c>
    </row>
    <row r="45" spans="1:8" x14ac:dyDescent="0.25">
      <c r="A45" s="22" t="s">
        <v>3</v>
      </c>
      <c r="B45" s="30">
        <v>32363</v>
      </c>
      <c r="C45" s="28" t="s">
        <v>126</v>
      </c>
      <c r="D45" s="24"/>
      <c r="E45" s="24"/>
      <c r="F45" s="24"/>
      <c r="G45" s="24"/>
      <c r="H45" s="24">
        <f t="shared" si="4"/>
        <v>0</v>
      </c>
    </row>
    <row r="46" spans="1:8" x14ac:dyDescent="0.25">
      <c r="A46" s="22" t="s">
        <v>3</v>
      </c>
      <c r="B46" s="28" t="s">
        <v>146</v>
      </c>
      <c r="C46" s="28" t="s">
        <v>147</v>
      </c>
      <c r="D46" s="24">
        <v>8000</v>
      </c>
      <c r="E46" s="24"/>
      <c r="F46" s="24">
        <f t="shared" si="3"/>
        <v>8000</v>
      </c>
      <c r="G46" s="24">
        <v>-4000</v>
      </c>
      <c r="H46" s="24">
        <f t="shared" si="4"/>
        <v>4000</v>
      </c>
    </row>
    <row r="47" spans="1:8" x14ac:dyDescent="0.25">
      <c r="A47" s="22" t="s">
        <v>3</v>
      </c>
      <c r="B47" s="28" t="s">
        <v>54</v>
      </c>
      <c r="C47" s="28" t="s">
        <v>55</v>
      </c>
      <c r="D47" s="24">
        <v>3000</v>
      </c>
      <c r="E47" s="24">
        <v>5000</v>
      </c>
      <c r="F47" s="24">
        <f t="shared" si="3"/>
        <v>8000</v>
      </c>
      <c r="G47" s="24">
        <v>10000</v>
      </c>
      <c r="H47" s="24">
        <f t="shared" si="4"/>
        <v>18000</v>
      </c>
    </row>
    <row r="48" spans="1:8" x14ac:dyDescent="0.25">
      <c r="A48" s="22" t="s">
        <v>3</v>
      </c>
      <c r="B48" s="28" t="s">
        <v>56</v>
      </c>
      <c r="C48" s="28" t="s">
        <v>57</v>
      </c>
      <c r="D48" s="24">
        <v>15000</v>
      </c>
      <c r="E48" s="24">
        <v>5000</v>
      </c>
      <c r="F48" s="24">
        <f t="shared" si="3"/>
        <v>20000</v>
      </c>
      <c r="G48" s="24">
        <v>2000</v>
      </c>
      <c r="H48" s="24">
        <f t="shared" si="4"/>
        <v>22000</v>
      </c>
    </row>
    <row r="49" spans="1:8" x14ac:dyDescent="0.25">
      <c r="A49" s="22" t="s">
        <v>3</v>
      </c>
      <c r="B49" s="28" t="s">
        <v>58</v>
      </c>
      <c r="C49" s="28" t="s">
        <v>59</v>
      </c>
      <c r="D49" s="24">
        <v>3000</v>
      </c>
      <c r="E49" s="24"/>
      <c r="F49" s="24">
        <f t="shared" si="3"/>
        <v>3000</v>
      </c>
      <c r="G49" s="24"/>
      <c r="H49" s="24">
        <f t="shared" si="4"/>
        <v>3000</v>
      </c>
    </row>
    <row r="50" spans="1:8" x14ac:dyDescent="0.25">
      <c r="A50" s="22" t="s">
        <v>3</v>
      </c>
      <c r="B50" s="28" t="s">
        <v>148</v>
      </c>
      <c r="C50" s="28" t="s">
        <v>149</v>
      </c>
      <c r="D50" s="24">
        <v>9000</v>
      </c>
      <c r="E50" s="24"/>
      <c r="F50" s="24">
        <f t="shared" si="3"/>
        <v>9000</v>
      </c>
      <c r="G50" s="24"/>
      <c r="H50" s="24">
        <f t="shared" si="4"/>
        <v>9000</v>
      </c>
    </row>
    <row r="51" spans="1:8" x14ac:dyDescent="0.25">
      <c r="A51" s="22" t="s">
        <v>3</v>
      </c>
      <c r="B51" s="69" t="s">
        <v>213</v>
      </c>
      <c r="C51" s="69" t="s">
        <v>214</v>
      </c>
      <c r="D51" s="24">
        <v>0</v>
      </c>
      <c r="E51" s="24"/>
      <c r="F51" s="24">
        <f t="shared" si="3"/>
        <v>0</v>
      </c>
      <c r="G51" s="24">
        <v>8000</v>
      </c>
      <c r="H51" s="24">
        <f t="shared" si="4"/>
        <v>8000</v>
      </c>
    </row>
    <row r="52" spans="1:8" x14ac:dyDescent="0.25">
      <c r="A52" s="22" t="s">
        <v>3</v>
      </c>
      <c r="B52" s="28" t="s">
        <v>60</v>
      </c>
      <c r="C52" s="28" t="s">
        <v>61</v>
      </c>
      <c r="D52" s="24">
        <v>162000</v>
      </c>
      <c r="E52" s="24">
        <v>-50000</v>
      </c>
      <c r="F52" s="24">
        <f t="shared" si="3"/>
        <v>112000</v>
      </c>
      <c r="G52" s="24">
        <v>-12500</v>
      </c>
      <c r="H52" s="24">
        <f t="shared" si="4"/>
        <v>99500</v>
      </c>
    </row>
    <row r="53" spans="1:8" x14ac:dyDescent="0.25">
      <c r="A53" s="22" t="s">
        <v>3</v>
      </c>
      <c r="B53" s="28" t="s">
        <v>62</v>
      </c>
      <c r="C53" s="28" t="s">
        <v>63</v>
      </c>
      <c r="D53" s="24">
        <v>18000</v>
      </c>
      <c r="E53" s="24"/>
      <c r="F53" s="24">
        <f t="shared" si="3"/>
        <v>18000</v>
      </c>
      <c r="G53" s="24">
        <v>3600</v>
      </c>
      <c r="H53" s="24">
        <f t="shared" si="4"/>
        <v>21600</v>
      </c>
    </row>
    <row r="54" spans="1:8" x14ac:dyDescent="0.25">
      <c r="A54" s="22" t="s">
        <v>3</v>
      </c>
      <c r="B54" s="30">
        <v>32411</v>
      </c>
      <c r="C54" s="28" t="s">
        <v>252</v>
      </c>
      <c r="D54" s="24"/>
      <c r="E54" s="24">
        <v>1300</v>
      </c>
      <c r="F54" s="24">
        <f t="shared" si="3"/>
        <v>1300</v>
      </c>
      <c r="G54" s="24">
        <v>0</v>
      </c>
      <c r="H54" s="24">
        <f t="shared" si="4"/>
        <v>1300</v>
      </c>
    </row>
    <row r="55" spans="1:8" x14ac:dyDescent="0.25">
      <c r="A55" s="22" t="s">
        <v>3</v>
      </c>
      <c r="B55" s="28" t="s">
        <v>64</v>
      </c>
      <c r="C55" s="28" t="s">
        <v>65</v>
      </c>
      <c r="D55" s="24">
        <v>18000</v>
      </c>
      <c r="E55" s="24"/>
      <c r="F55" s="24">
        <f t="shared" si="3"/>
        <v>18000</v>
      </c>
      <c r="G55" s="24"/>
      <c r="H55" s="24">
        <f t="shared" si="4"/>
        <v>18000</v>
      </c>
    </row>
    <row r="56" spans="1:8" x14ac:dyDescent="0.25">
      <c r="A56" s="22" t="s">
        <v>3</v>
      </c>
      <c r="B56" s="28" t="s">
        <v>66</v>
      </c>
      <c r="C56" s="28" t="s">
        <v>67</v>
      </c>
      <c r="D56" s="24">
        <v>7000</v>
      </c>
      <c r="E56" s="24">
        <v>-5000</v>
      </c>
      <c r="F56" s="24">
        <f t="shared" si="3"/>
        <v>2000</v>
      </c>
      <c r="G56" s="24">
        <v>3000</v>
      </c>
      <c r="H56" s="24">
        <f t="shared" si="4"/>
        <v>5000</v>
      </c>
    </row>
    <row r="57" spans="1:8" x14ac:dyDescent="0.25">
      <c r="A57" s="22" t="s">
        <v>3</v>
      </c>
      <c r="B57" s="28" t="s">
        <v>68</v>
      </c>
      <c r="C57" s="28" t="s">
        <v>69</v>
      </c>
      <c r="D57" s="24">
        <v>1000</v>
      </c>
      <c r="E57" s="24"/>
      <c r="F57" s="24">
        <f t="shared" si="3"/>
        <v>1000</v>
      </c>
      <c r="G57" s="24"/>
      <c r="H57" s="24">
        <f t="shared" si="4"/>
        <v>1000</v>
      </c>
    </row>
    <row r="58" spans="1:8" x14ac:dyDescent="0.25">
      <c r="A58" s="22" t="s">
        <v>3</v>
      </c>
      <c r="B58" s="28" t="s">
        <v>70</v>
      </c>
      <c r="C58" s="28" t="s">
        <v>71</v>
      </c>
      <c r="D58" s="24">
        <v>1000</v>
      </c>
      <c r="E58" s="24"/>
      <c r="F58" s="24">
        <f t="shared" si="3"/>
        <v>1000</v>
      </c>
      <c r="G58" s="24"/>
      <c r="H58" s="24">
        <f t="shared" si="4"/>
        <v>1000</v>
      </c>
    </row>
    <row r="59" spans="1:8" x14ac:dyDescent="0.25">
      <c r="A59" s="22" t="s">
        <v>3</v>
      </c>
      <c r="B59" s="28" t="s">
        <v>72</v>
      </c>
      <c r="C59" s="28" t="s">
        <v>73</v>
      </c>
      <c r="D59" s="24">
        <v>6000</v>
      </c>
      <c r="E59" s="24"/>
      <c r="F59" s="24">
        <f t="shared" si="3"/>
        <v>6000</v>
      </c>
      <c r="G59" s="24">
        <v>8000</v>
      </c>
      <c r="H59" s="24">
        <f t="shared" si="4"/>
        <v>14000</v>
      </c>
    </row>
    <row r="60" spans="1:8" x14ac:dyDescent="0.25">
      <c r="A60" s="22" t="s">
        <v>3</v>
      </c>
      <c r="B60" s="28" t="s">
        <v>163</v>
      </c>
      <c r="C60" s="28" t="s">
        <v>164</v>
      </c>
      <c r="D60" s="24">
        <v>6500</v>
      </c>
      <c r="E60" s="24"/>
      <c r="F60" s="24">
        <f t="shared" si="3"/>
        <v>6500</v>
      </c>
      <c r="G60" s="24">
        <v>1000</v>
      </c>
      <c r="H60" s="24">
        <f t="shared" si="4"/>
        <v>7500</v>
      </c>
    </row>
    <row r="61" spans="1:8" x14ac:dyDescent="0.25">
      <c r="A61" s="22" t="s">
        <v>3</v>
      </c>
      <c r="B61" s="28" t="s">
        <v>74</v>
      </c>
      <c r="C61" s="28" t="s">
        <v>75</v>
      </c>
      <c r="D61" s="24">
        <v>0</v>
      </c>
      <c r="E61" s="24"/>
      <c r="F61" s="24">
        <f t="shared" si="3"/>
        <v>0</v>
      </c>
      <c r="G61" s="24"/>
      <c r="H61" s="24">
        <f t="shared" si="4"/>
        <v>0</v>
      </c>
    </row>
    <row r="62" spans="1:8" s="4" customFormat="1" x14ac:dyDescent="0.25">
      <c r="A62" s="25"/>
      <c r="B62" s="26" t="s">
        <v>76</v>
      </c>
      <c r="C62" s="26" t="s">
        <v>77</v>
      </c>
      <c r="D62" s="27">
        <f t="shared" ref="D62:H62" si="5">D63+D68+D86+D95+D110+D84</f>
        <v>2090800</v>
      </c>
      <c r="E62" s="27">
        <f t="shared" si="5"/>
        <v>471300</v>
      </c>
      <c r="F62" s="27">
        <f t="shared" si="5"/>
        <v>2562100</v>
      </c>
      <c r="G62" s="27">
        <f t="shared" si="5"/>
        <v>18550</v>
      </c>
      <c r="H62" s="27">
        <f t="shared" si="5"/>
        <v>2580650</v>
      </c>
    </row>
    <row r="63" spans="1:8" s="4" customFormat="1" x14ac:dyDescent="0.25">
      <c r="A63" s="25"/>
      <c r="B63" s="26" t="s">
        <v>78</v>
      </c>
      <c r="C63" s="26" t="s">
        <v>79</v>
      </c>
      <c r="D63" s="27">
        <f t="shared" ref="D63:H63" si="6">SUM(D64:D67)</f>
        <v>2000</v>
      </c>
      <c r="E63" s="27">
        <f t="shared" si="6"/>
        <v>197000</v>
      </c>
      <c r="F63" s="27">
        <f t="shared" si="6"/>
        <v>199000</v>
      </c>
      <c r="G63" s="27">
        <f t="shared" si="6"/>
        <v>34000</v>
      </c>
      <c r="H63" s="27">
        <f t="shared" si="6"/>
        <v>233000</v>
      </c>
    </row>
    <row r="64" spans="1:8" x14ac:dyDescent="0.25">
      <c r="A64" s="22" t="s">
        <v>80</v>
      </c>
      <c r="B64" s="28" t="s">
        <v>24</v>
      </c>
      <c r="C64" s="28" t="s">
        <v>25</v>
      </c>
      <c r="D64" s="24">
        <v>2000</v>
      </c>
      <c r="E64" s="24"/>
      <c r="F64" s="24">
        <f>+D64+E64</f>
        <v>2000</v>
      </c>
      <c r="G64" s="24"/>
      <c r="H64" s="24">
        <f>+F64+G64</f>
        <v>2000</v>
      </c>
    </row>
    <row r="65" spans="1:8" x14ac:dyDescent="0.25">
      <c r="A65" s="22" t="s">
        <v>80</v>
      </c>
      <c r="B65" s="28" t="s">
        <v>58</v>
      </c>
      <c r="C65" s="28" t="s">
        <v>59</v>
      </c>
      <c r="D65" s="24">
        <v>0</v>
      </c>
      <c r="E65" s="24"/>
      <c r="F65" s="24">
        <f>+D65+E65</f>
        <v>0</v>
      </c>
      <c r="G65" s="24"/>
      <c r="H65" s="24">
        <f>+F65+G65</f>
        <v>0</v>
      </c>
    </row>
    <row r="66" spans="1:8" x14ac:dyDescent="0.25">
      <c r="A66" s="22" t="s">
        <v>80</v>
      </c>
      <c r="B66" s="28" t="s">
        <v>82</v>
      </c>
      <c r="C66" s="28" t="s">
        <v>83</v>
      </c>
      <c r="D66" s="24">
        <v>0</v>
      </c>
      <c r="E66" s="24">
        <v>197000</v>
      </c>
      <c r="F66" s="24">
        <f>+D66+E66</f>
        <v>197000</v>
      </c>
      <c r="G66" s="24">
        <v>34000</v>
      </c>
      <c r="H66" s="24">
        <f>+F66+G66</f>
        <v>231000</v>
      </c>
    </row>
    <row r="67" spans="1:8" x14ac:dyDescent="0.25">
      <c r="A67" s="22" t="s">
        <v>80</v>
      </c>
      <c r="B67" s="28" t="s">
        <v>150</v>
      </c>
      <c r="C67" s="28" t="s">
        <v>151</v>
      </c>
      <c r="D67" s="24">
        <v>0</v>
      </c>
      <c r="E67" s="24"/>
      <c r="F67" s="24">
        <f>+D67+E67</f>
        <v>0</v>
      </c>
      <c r="G67" s="24"/>
      <c r="H67" s="24">
        <f>+F67+G67</f>
        <v>0</v>
      </c>
    </row>
    <row r="68" spans="1:8" s="4" customFormat="1" x14ac:dyDescent="0.25">
      <c r="A68" s="25"/>
      <c r="B68" s="26" t="s">
        <v>84</v>
      </c>
      <c r="C68" s="26" t="s">
        <v>85</v>
      </c>
      <c r="D68" s="27">
        <f t="shared" ref="D68:H68" si="7">SUM(D69:D83)</f>
        <v>1184800</v>
      </c>
      <c r="E68" s="27">
        <f t="shared" si="7"/>
        <v>111300</v>
      </c>
      <c r="F68" s="27">
        <f t="shared" si="7"/>
        <v>1296100</v>
      </c>
      <c r="G68" s="27">
        <f t="shared" si="7"/>
        <v>900</v>
      </c>
      <c r="H68" s="27">
        <f t="shared" si="7"/>
        <v>1297000</v>
      </c>
    </row>
    <row r="69" spans="1:8" x14ac:dyDescent="0.25">
      <c r="A69" s="31" t="s">
        <v>80</v>
      </c>
      <c r="B69" s="28" t="s">
        <v>86</v>
      </c>
      <c r="C69" s="28" t="s">
        <v>87</v>
      </c>
      <c r="D69" s="24">
        <v>912000</v>
      </c>
      <c r="E69" s="24">
        <v>86000</v>
      </c>
      <c r="F69" s="24">
        <f t="shared" ref="F69:F83" si="8">+D69+E69</f>
        <v>998000</v>
      </c>
      <c r="G69" s="24">
        <f>2000+1600+2500+2000+4700+1000</f>
        <v>13800</v>
      </c>
      <c r="H69" s="24">
        <f t="shared" ref="H69:H83" si="9">+F69+G69</f>
        <v>1011800</v>
      </c>
    </row>
    <row r="70" spans="1:8" ht="15.75" customHeight="1" x14ac:dyDescent="0.25">
      <c r="A70" s="31">
        <v>11</v>
      </c>
      <c r="B70" s="30">
        <v>31113</v>
      </c>
      <c r="C70" s="28" t="s">
        <v>184</v>
      </c>
      <c r="D70" s="24">
        <v>0</v>
      </c>
      <c r="E70" s="24">
        <v>4700</v>
      </c>
      <c r="F70" s="24">
        <f t="shared" si="8"/>
        <v>4700</v>
      </c>
      <c r="G70" s="24">
        <v>0</v>
      </c>
      <c r="H70" s="24">
        <f t="shared" si="9"/>
        <v>4700</v>
      </c>
    </row>
    <row r="71" spans="1:8" x14ac:dyDescent="0.25">
      <c r="A71" s="31" t="s">
        <v>80</v>
      </c>
      <c r="B71" s="28" t="s">
        <v>88</v>
      </c>
      <c r="C71" s="28" t="s">
        <v>89</v>
      </c>
      <c r="D71" s="24">
        <v>25000</v>
      </c>
      <c r="E71" s="24"/>
      <c r="F71" s="24">
        <f t="shared" si="8"/>
        <v>25000</v>
      </c>
      <c r="G71" s="24">
        <v>-4000</v>
      </c>
      <c r="H71" s="24">
        <f t="shared" si="9"/>
        <v>21000</v>
      </c>
    </row>
    <row r="72" spans="1:8" x14ac:dyDescent="0.25">
      <c r="A72" s="31" t="s">
        <v>80</v>
      </c>
      <c r="B72" s="28" t="s">
        <v>90</v>
      </c>
      <c r="C72" s="28" t="s">
        <v>91</v>
      </c>
      <c r="D72" s="24">
        <v>8200</v>
      </c>
      <c r="E72" s="24"/>
      <c r="F72" s="24">
        <f t="shared" si="8"/>
        <v>8200</v>
      </c>
      <c r="G72" s="24">
        <v>-4700</v>
      </c>
      <c r="H72" s="24">
        <f t="shared" si="9"/>
        <v>3500</v>
      </c>
    </row>
    <row r="73" spans="1:8" x14ac:dyDescent="0.25">
      <c r="A73" s="31" t="s">
        <v>80</v>
      </c>
      <c r="B73" s="28" t="s">
        <v>92</v>
      </c>
      <c r="C73" s="28" t="s">
        <v>93</v>
      </c>
      <c r="D73" s="24">
        <v>15000</v>
      </c>
      <c r="E73" s="24"/>
      <c r="F73" s="24">
        <f t="shared" si="8"/>
        <v>15000</v>
      </c>
      <c r="G73" s="24">
        <v>-1500</v>
      </c>
      <c r="H73" s="24">
        <f t="shared" si="9"/>
        <v>13500</v>
      </c>
    </row>
    <row r="74" spans="1:8" x14ac:dyDescent="0.25">
      <c r="A74" s="31" t="s">
        <v>80</v>
      </c>
      <c r="B74" s="28" t="s">
        <v>96</v>
      </c>
      <c r="C74" s="28" t="s">
        <v>97</v>
      </c>
      <c r="D74" s="24">
        <v>165000</v>
      </c>
      <c r="E74" s="24"/>
      <c r="F74" s="24">
        <f t="shared" si="8"/>
        <v>165000</v>
      </c>
      <c r="G74" s="24">
        <v>2500</v>
      </c>
      <c r="H74" s="24">
        <f t="shared" si="9"/>
        <v>167500</v>
      </c>
    </row>
    <row r="75" spans="1:8" x14ac:dyDescent="0.25">
      <c r="A75" s="31">
        <v>11</v>
      </c>
      <c r="B75" s="30">
        <v>31322</v>
      </c>
      <c r="C75" s="28" t="s">
        <v>196</v>
      </c>
      <c r="D75" s="24"/>
      <c r="E75" s="24">
        <v>100</v>
      </c>
      <c r="F75" s="24">
        <f t="shared" si="8"/>
        <v>100</v>
      </c>
      <c r="G75" s="24">
        <v>0</v>
      </c>
      <c r="H75" s="24">
        <f t="shared" si="9"/>
        <v>100</v>
      </c>
    </row>
    <row r="76" spans="1:8" x14ac:dyDescent="0.25">
      <c r="A76" s="31">
        <v>11</v>
      </c>
      <c r="B76" s="30">
        <v>31332</v>
      </c>
      <c r="C76" s="28" t="s">
        <v>256</v>
      </c>
      <c r="D76" s="24"/>
      <c r="E76" s="24">
        <v>100</v>
      </c>
      <c r="F76" s="24">
        <f t="shared" si="8"/>
        <v>100</v>
      </c>
      <c r="G76" s="24">
        <v>0</v>
      </c>
      <c r="H76" s="24">
        <f t="shared" si="9"/>
        <v>100</v>
      </c>
    </row>
    <row r="77" spans="1:8" x14ac:dyDescent="0.25">
      <c r="A77" s="31" t="s">
        <v>80</v>
      </c>
      <c r="B77" s="28" t="s">
        <v>8</v>
      </c>
      <c r="C77" s="28" t="s">
        <v>9</v>
      </c>
      <c r="D77" s="24">
        <v>2000</v>
      </c>
      <c r="E77" s="24"/>
      <c r="F77" s="24">
        <f t="shared" si="8"/>
        <v>2000</v>
      </c>
      <c r="G77" s="24">
        <v>-2000</v>
      </c>
      <c r="H77" s="24">
        <f t="shared" si="9"/>
        <v>0</v>
      </c>
    </row>
    <row r="78" spans="1:8" x14ac:dyDescent="0.25">
      <c r="A78" s="31" t="s">
        <v>80</v>
      </c>
      <c r="B78" s="28" t="s">
        <v>98</v>
      </c>
      <c r="C78" s="28" t="s">
        <v>99</v>
      </c>
      <c r="D78" s="24">
        <v>56000</v>
      </c>
      <c r="E78" s="24">
        <v>15000</v>
      </c>
      <c r="F78" s="24">
        <f t="shared" si="8"/>
        <v>71000</v>
      </c>
      <c r="G78" s="24">
        <v>-1500</v>
      </c>
      <c r="H78" s="24">
        <f t="shared" si="9"/>
        <v>69500</v>
      </c>
    </row>
    <row r="79" spans="1:8" x14ac:dyDescent="0.25">
      <c r="A79" s="31" t="s">
        <v>80</v>
      </c>
      <c r="B79" s="28" t="s">
        <v>154</v>
      </c>
      <c r="C79" s="28" t="s">
        <v>155</v>
      </c>
      <c r="D79" s="24">
        <v>1600</v>
      </c>
      <c r="E79" s="24"/>
      <c r="F79" s="24">
        <f t="shared" si="8"/>
        <v>1600</v>
      </c>
      <c r="G79" s="24">
        <v>-1600</v>
      </c>
      <c r="H79" s="24">
        <f t="shared" si="9"/>
        <v>0</v>
      </c>
    </row>
    <row r="80" spans="1:8" x14ac:dyDescent="0.25">
      <c r="A80" s="31">
        <v>11</v>
      </c>
      <c r="B80" s="30">
        <v>32961</v>
      </c>
      <c r="C80" s="28" t="s">
        <v>253</v>
      </c>
      <c r="D80" s="24"/>
      <c r="E80" s="24">
        <v>3500</v>
      </c>
      <c r="F80" s="24">
        <f t="shared" si="8"/>
        <v>3500</v>
      </c>
      <c r="G80" s="24">
        <v>0</v>
      </c>
      <c r="H80" s="24">
        <f t="shared" si="9"/>
        <v>3500</v>
      </c>
    </row>
    <row r="81" spans="1:11" x14ac:dyDescent="0.25">
      <c r="A81" s="31">
        <v>11</v>
      </c>
      <c r="B81" s="30">
        <v>34331</v>
      </c>
      <c r="C81" s="28" t="s">
        <v>255</v>
      </c>
      <c r="D81" s="24"/>
      <c r="E81" s="24">
        <v>800</v>
      </c>
      <c r="F81" s="24">
        <f t="shared" si="8"/>
        <v>800</v>
      </c>
      <c r="G81" s="24">
        <v>-100</v>
      </c>
      <c r="H81" s="24">
        <f t="shared" si="9"/>
        <v>700</v>
      </c>
    </row>
    <row r="82" spans="1:11" x14ac:dyDescent="0.25">
      <c r="A82" s="31">
        <v>11</v>
      </c>
      <c r="B82" s="30">
        <v>34332</v>
      </c>
      <c r="C82" s="28" t="s">
        <v>254</v>
      </c>
      <c r="D82" s="24"/>
      <c r="E82" s="24">
        <v>0</v>
      </c>
      <c r="F82" s="24">
        <f t="shared" si="8"/>
        <v>0</v>
      </c>
      <c r="G82" s="24">
        <v>0</v>
      </c>
      <c r="H82" s="24">
        <f t="shared" si="9"/>
        <v>0</v>
      </c>
    </row>
    <row r="83" spans="1:11" x14ac:dyDescent="0.25">
      <c r="A83" s="31">
        <v>11</v>
      </c>
      <c r="B83" s="30">
        <v>34339</v>
      </c>
      <c r="C83" s="28" t="s">
        <v>202</v>
      </c>
      <c r="D83" s="24"/>
      <c r="E83" s="24">
        <v>1100</v>
      </c>
      <c r="F83" s="24">
        <f t="shared" si="8"/>
        <v>1100</v>
      </c>
      <c r="G83" s="24">
        <v>0</v>
      </c>
      <c r="H83" s="24">
        <f t="shared" si="9"/>
        <v>1100</v>
      </c>
    </row>
    <row r="84" spans="1:11" x14ac:dyDescent="0.25">
      <c r="A84" s="25"/>
      <c r="B84" s="65">
        <v>18055021</v>
      </c>
      <c r="C84" s="26" t="s">
        <v>203</v>
      </c>
      <c r="D84" s="27">
        <f t="shared" ref="D84:H84" si="10">+D85</f>
        <v>0</v>
      </c>
      <c r="E84" s="27">
        <f t="shared" si="10"/>
        <v>0</v>
      </c>
      <c r="F84" s="27">
        <f t="shared" si="10"/>
        <v>0</v>
      </c>
      <c r="G84" s="27">
        <f t="shared" si="10"/>
        <v>0</v>
      </c>
      <c r="H84" s="27">
        <f t="shared" si="10"/>
        <v>0</v>
      </c>
    </row>
    <row r="85" spans="1:11" x14ac:dyDescent="0.25">
      <c r="A85" s="22" t="s">
        <v>3</v>
      </c>
      <c r="B85" s="30">
        <v>32321</v>
      </c>
      <c r="C85" s="28" t="s">
        <v>45</v>
      </c>
      <c r="D85" s="45">
        <v>0</v>
      </c>
      <c r="E85" s="45"/>
      <c r="F85" s="45">
        <f>+D85+E85</f>
        <v>0</v>
      </c>
      <c r="G85" s="45"/>
      <c r="H85" s="45">
        <f>+F85+G85</f>
        <v>0</v>
      </c>
    </row>
    <row r="86" spans="1:11" s="4" customFormat="1" x14ac:dyDescent="0.25">
      <c r="A86" s="25"/>
      <c r="B86" s="26" t="s">
        <v>100</v>
      </c>
      <c r="C86" s="26" t="s">
        <v>101</v>
      </c>
      <c r="D86" s="27">
        <f>SUM(D87:D94)</f>
        <v>149000</v>
      </c>
      <c r="E86" s="27">
        <f t="shared" ref="E86:F86" si="11">SUM(E87:E94)</f>
        <v>15000</v>
      </c>
      <c r="F86" s="27">
        <f t="shared" si="11"/>
        <v>164000</v>
      </c>
      <c r="G86" s="27">
        <f>SUM(G87:G94)</f>
        <v>-3650</v>
      </c>
      <c r="H86" s="27">
        <f>SUM(H87:H94)</f>
        <v>160350</v>
      </c>
      <c r="K86" s="4" t="e">
        <f>+#REF!/3</f>
        <v>#REF!</v>
      </c>
    </row>
    <row r="87" spans="1:11" ht="12.75" customHeight="1" x14ac:dyDescent="0.25">
      <c r="A87" s="31" t="s">
        <v>80</v>
      </c>
      <c r="B87" s="28" t="s">
        <v>86</v>
      </c>
      <c r="C87" s="28" t="s">
        <v>87</v>
      </c>
      <c r="D87" s="24">
        <v>110000</v>
      </c>
      <c r="E87" s="24">
        <v>12500</v>
      </c>
      <c r="F87" s="24">
        <f t="shared" ref="F87:F94" si="12">+D87+E87</f>
        <v>122500</v>
      </c>
      <c r="G87" s="24">
        <v>-2000</v>
      </c>
      <c r="H87" s="24">
        <f t="shared" ref="H87:H94" si="13">+F87+G87</f>
        <v>120500</v>
      </c>
    </row>
    <row r="88" spans="1:11" x14ac:dyDescent="0.25">
      <c r="A88" s="31" t="s">
        <v>80</v>
      </c>
      <c r="B88" s="28" t="s">
        <v>88</v>
      </c>
      <c r="C88" s="28" t="s">
        <v>89</v>
      </c>
      <c r="D88" s="24">
        <v>1600</v>
      </c>
      <c r="E88" s="24"/>
      <c r="F88" s="24">
        <f t="shared" si="12"/>
        <v>1600</v>
      </c>
      <c r="G88" s="24">
        <v>150</v>
      </c>
      <c r="H88" s="24">
        <f t="shared" si="13"/>
        <v>1750</v>
      </c>
    </row>
    <row r="89" spans="1:11" x14ac:dyDescent="0.25">
      <c r="A89" s="31" t="s">
        <v>80</v>
      </c>
      <c r="B89" s="28" t="s">
        <v>90</v>
      </c>
      <c r="C89" s="28" t="s">
        <v>91</v>
      </c>
      <c r="D89" s="24">
        <v>7400</v>
      </c>
      <c r="E89" s="24"/>
      <c r="F89" s="24">
        <f t="shared" si="12"/>
        <v>7400</v>
      </c>
      <c r="G89" s="24"/>
      <c r="H89" s="24">
        <f t="shared" si="13"/>
        <v>7400</v>
      </c>
    </row>
    <row r="90" spans="1:11" x14ac:dyDescent="0.25">
      <c r="A90" s="31" t="s">
        <v>80</v>
      </c>
      <c r="B90" s="28" t="s">
        <v>92</v>
      </c>
      <c r="C90" s="28" t="s">
        <v>93</v>
      </c>
      <c r="D90" s="24">
        <v>1500</v>
      </c>
      <c r="E90" s="24"/>
      <c r="F90" s="24">
        <f t="shared" si="12"/>
        <v>1500</v>
      </c>
      <c r="G90" s="24"/>
      <c r="H90" s="24">
        <f t="shared" si="13"/>
        <v>1500</v>
      </c>
    </row>
    <row r="91" spans="1:11" x14ac:dyDescent="0.25">
      <c r="A91" s="31" t="s">
        <v>80</v>
      </c>
      <c r="B91" s="28" t="s">
        <v>96</v>
      </c>
      <c r="C91" s="28" t="s">
        <v>97</v>
      </c>
      <c r="D91" s="24">
        <v>20100</v>
      </c>
      <c r="E91" s="24">
        <v>1000</v>
      </c>
      <c r="F91" s="24">
        <f t="shared" si="12"/>
        <v>21100</v>
      </c>
      <c r="G91" s="24">
        <v>-500</v>
      </c>
      <c r="H91" s="24">
        <f t="shared" si="13"/>
        <v>20600</v>
      </c>
    </row>
    <row r="92" spans="1:11" x14ac:dyDescent="0.25">
      <c r="A92" s="31" t="s">
        <v>80</v>
      </c>
      <c r="B92" s="28" t="s">
        <v>8</v>
      </c>
      <c r="C92" s="28" t="s">
        <v>9</v>
      </c>
      <c r="D92" s="24">
        <v>1200</v>
      </c>
      <c r="E92" s="24"/>
      <c r="F92" s="24">
        <f t="shared" si="12"/>
        <v>1200</v>
      </c>
      <c r="G92" s="24">
        <v>-800</v>
      </c>
      <c r="H92" s="24">
        <f t="shared" si="13"/>
        <v>400</v>
      </c>
    </row>
    <row r="93" spans="1:11" x14ac:dyDescent="0.25">
      <c r="A93" s="31" t="s">
        <v>80</v>
      </c>
      <c r="B93" s="28" t="s">
        <v>98</v>
      </c>
      <c r="C93" s="28" t="s">
        <v>99</v>
      </c>
      <c r="D93" s="24">
        <v>7200</v>
      </c>
      <c r="E93" s="24">
        <v>1500</v>
      </c>
      <c r="F93" s="24">
        <f t="shared" si="12"/>
        <v>8700</v>
      </c>
      <c r="G93" s="24">
        <v>-500</v>
      </c>
      <c r="H93" s="24">
        <f t="shared" si="13"/>
        <v>8200</v>
      </c>
    </row>
    <row r="94" spans="1:11" x14ac:dyDescent="0.25">
      <c r="A94" s="31" t="s">
        <v>80</v>
      </c>
      <c r="B94" s="28" t="s">
        <v>154</v>
      </c>
      <c r="C94" s="28" t="s">
        <v>155</v>
      </c>
      <c r="D94" s="24">
        <v>0</v>
      </c>
      <c r="E94" s="24"/>
      <c r="F94" s="24">
        <f t="shared" si="12"/>
        <v>0</v>
      </c>
      <c r="G94" s="24"/>
      <c r="H94" s="24">
        <f t="shared" si="13"/>
        <v>0</v>
      </c>
    </row>
    <row r="95" spans="1:11" s="4" customFormat="1" x14ac:dyDescent="0.25">
      <c r="A95" s="25"/>
      <c r="B95" s="26" t="s">
        <v>102</v>
      </c>
      <c r="C95" s="26" t="s">
        <v>103</v>
      </c>
      <c r="D95" s="27">
        <f>D96+D101</f>
        <v>717000</v>
      </c>
      <c r="E95" s="27">
        <f t="shared" ref="E95:F95" si="14">E96+E101</f>
        <v>148000</v>
      </c>
      <c r="F95" s="27">
        <f t="shared" si="14"/>
        <v>865000</v>
      </c>
      <c r="G95" s="27">
        <f>G96+G101</f>
        <v>-12700</v>
      </c>
      <c r="H95" s="27">
        <f>H96+H101</f>
        <v>852300</v>
      </c>
    </row>
    <row r="96" spans="1:11" s="4" customFormat="1" x14ac:dyDescent="0.25">
      <c r="A96" s="32" t="s">
        <v>80</v>
      </c>
      <c r="B96" s="33"/>
      <c r="C96" s="33" t="s">
        <v>81</v>
      </c>
      <c r="D96" s="34">
        <f t="shared" ref="D96:H96" si="15">SUM(D97:D100)</f>
        <v>156300</v>
      </c>
      <c r="E96" s="34">
        <f t="shared" si="15"/>
        <v>148000</v>
      </c>
      <c r="F96" s="34">
        <f t="shared" si="15"/>
        <v>304300</v>
      </c>
      <c r="G96" s="34">
        <f t="shared" si="15"/>
        <v>58000</v>
      </c>
      <c r="H96" s="34">
        <f t="shared" si="15"/>
        <v>362300</v>
      </c>
    </row>
    <row r="97" spans="1:8" x14ac:dyDescent="0.25">
      <c r="A97" s="31" t="s">
        <v>80</v>
      </c>
      <c r="B97" s="28" t="s">
        <v>86</v>
      </c>
      <c r="C97" s="28" t="s">
        <v>87</v>
      </c>
      <c r="D97" s="24">
        <v>136300</v>
      </c>
      <c r="E97" s="24">
        <v>128000</v>
      </c>
      <c r="F97" s="24">
        <f>+D97+E97</f>
        <v>264300</v>
      </c>
      <c r="G97" s="24">
        <f>15000+20000+3000+25000</f>
        <v>63000</v>
      </c>
      <c r="H97" s="24">
        <f>+F97+G97</f>
        <v>327300</v>
      </c>
    </row>
    <row r="98" spans="1:8" x14ac:dyDescent="0.25">
      <c r="A98" s="31" t="s">
        <v>80</v>
      </c>
      <c r="B98" s="28" t="s">
        <v>88</v>
      </c>
      <c r="C98" s="28" t="s">
        <v>89</v>
      </c>
      <c r="D98" s="24"/>
      <c r="E98" s="24"/>
      <c r="F98" s="24">
        <f>+D98+E98</f>
        <v>0</v>
      </c>
      <c r="G98" s="24"/>
      <c r="H98" s="24">
        <f>+F98+G98</f>
        <v>0</v>
      </c>
    </row>
    <row r="99" spans="1:8" x14ac:dyDescent="0.25">
      <c r="A99" s="31" t="s">
        <v>80</v>
      </c>
      <c r="B99" s="28" t="s">
        <v>96</v>
      </c>
      <c r="C99" s="28" t="s">
        <v>97</v>
      </c>
      <c r="D99" s="24">
        <v>20000</v>
      </c>
      <c r="E99" s="24">
        <v>20000</v>
      </c>
      <c r="F99" s="24">
        <f>+D99+E99</f>
        <v>40000</v>
      </c>
      <c r="G99" s="24">
        <v>-5000</v>
      </c>
      <c r="H99" s="24">
        <f>+F99+G99</f>
        <v>35000</v>
      </c>
    </row>
    <row r="100" spans="1:8" x14ac:dyDescent="0.25">
      <c r="A100" s="31" t="s">
        <v>80</v>
      </c>
      <c r="B100" s="28" t="s">
        <v>98</v>
      </c>
      <c r="C100" s="28" t="s">
        <v>99</v>
      </c>
      <c r="D100" s="24"/>
      <c r="E100" s="24"/>
      <c r="F100" s="24">
        <f>+D100+E100</f>
        <v>0</v>
      </c>
      <c r="G100" s="24"/>
      <c r="H100" s="24">
        <f>+F100+G100</f>
        <v>0</v>
      </c>
    </row>
    <row r="101" spans="1:8" s="4" customFormat="1" x14ac:dyDescent="0.25">
      <c r="A101" s="32" t="s">
        <v>104</v>
      </c>
      <c r="B101" s="33"/>
      <c r="C101" s="33" t="s">
        <v>105</v>
      </c>
      <c r="D101" s="34">
        <f t="shared" ref="D101:H101" si="16">SUM(D102:D109)</f>
        <v>560700</v>
      </c>
      <c r="E101" s="34">
        <f t="shared" si="16"/>
        <v>0</v>
      </c>
      <c r="F101" s="34">
        <f t="shared" si="16"/>
        <v>560700</v>
      </c>
      <c r="G101" s="34">
        <f t="shared" si="16"/>
        <v>-70700</v>
      </c>
      <c r="H101" s="34">
        <f t="shared" si="16"/>
        <v>490000</v>
      </c>
    </row>
    <row r="102" spans="1:8" x14ac:dyDescent="0.25">
      <c r="A102" s="31" t="s">
        <v>104</v>
      </c>
      <c r="B102" s="28" t="s">
        <v>86</v>
      </c>
      <c r="C102" s="28" t="s">
        <v>87</v>
      </c>
      <c r="D102" s="24">
        <v>398000</v>
      </c>
      <c r="E102" s="24">
        <v>-1500</v>
      </c>
      <c r="F102" s="24">
        <f t="shared" ref="F102:F109" si="17">+D102+E102</f>
        <v>396500</v>
      </c>
      <c r="G102" s="24">
        <f>-63200-25000</f>
        <v>-88200</v>
      </c>
      <c r="H102" s="24">
        <f t="shared" ref="H102:H109" si="18">+F102+G102</f>
        <v>308300</v>
      </c>
    </row>
    <row r="103" spans="1:8" x14ac:dyDescent="0.25">
      <c r="A103" s="31" t="s">
        <v>104</v>
      </c>
      <c r="B103" s="28" t="s">
        <v>88</v>
      </c>
      <c r="C103" s="28" t="s">
        <v>89</v>
      </c>
      <c r="D103" s="24">
        <v>28200</v>
      </c>
      <c r="E103" s="24"/>
      <c r="F103" s="24">
        <f t="shared" si="17"/>
        <v>28200</v>
      </c>
      <c r="G103" s="24">
        <v>17000</v>
      </c>
      <c r="H103" s="24">
        <f t="shared" si="18"/>
        <v>45200</v>
      </c>
    </row>
    <row r="104" spans="1:8" s="4" customFormat="1" x14ac:dyDescent="0.25">
      <c r="A104" s="35" t="s">
        <v>104</v>
      </c>
      <c r="B104" s="28" t="s">
        <v>90</v>
      </c>
      <c r="C104" s="28" t="s">
        <v>91</v>
      </c>
      <c r="D104" s="36">
        <v>4000</v>
      </c>
      <c r="E104" s="36"/>
      <c r="F104" s="36">
        <f t="shared" si="17"/>
        <v>4000</v>
      </c>
      <c r="G104" s="36">
        <v>4600</v>
      </c>
      <c r="H104" s="36">
        <f t="shared" si="18"/>
        <v>8600</v>
      </c>
    </row>
    <row r="105" spans="1:8" x14ac:dyDescent="0.25">
      <c r="A105" s="31" t="s">
        <v>104</v>
      </c>
      <c r="B105" s="28" t="s">
        <v>92</v>
      </c>
      <c r="C105" s="28" t="s">
        <v>93</v>
      </c>
      <c r="D105" s="24">
        <v>24000</v>
      </c>
      <c r="E105" s="24">
        <v>1500</v>
      </c>
      <c r="F105" s="24">
        <f t="shared" si="17"/>
        <v>25500</v>
      </c>
      <c r="G105" s="24"/>
      <c r="H105" s="24">
        <f t="shared" si="18"/>
        <v>25500</v>
      </c>
    </row>
    <row r="106" spans="1:8" x14ac:dyDescent="0.25">
      <c r="A106" s="31" t="s">
        <v>104</v>
      </c>
      <c r="B106" s="28" t="s">
        <v>96</v>
      </c>
      <c r="C106" s="28" t="s">
        <v>97</v>
      </c>
      <c r="D106" s="24">
        <v>77000</v>
      </c>
      <c r="E106" s="24"/>
      <c r="F106" s="24">
        <f t="shared" si="17"/>
        <v>77000</v>
      </c>
      <c r="G106" s="24">
        <v>-7000</v>
      </c>
      <c r="H106" s="24">
        <f t="shared" si="18"/>
        <v>70000</v>
      </c>
    </row>
    <row r="107" spans="1:8" x14ac:dyDescent="0.25">
      <c r="A107" s="31" t="s">
        <v>104</v>
      </c>
      <c r="B107" s="28" t="s">
        <v>152</v>
      </c>
      <c r="C107" s="28" t="s">
        <v>153</v>
      </c>
      <c r="D107" s="24"/>
      <c r="E107" s="24"/>
      <c r="F107" s="24">
        <f t="shared" si="17"/>
        <v>0</v>
      </c>
      <c r="G107" s="24"/>
      <c r="H107" s="24">
        <f t="shared" si="18"/>
        <v>0</v>
      </c>
    </row>
    <row r="108" spans="1:8" x14ac:dyDescent="0.25">
      <c r="A108" s="31" t="s">
        <v>104</v>
      </c>
      <c r="B108" s="28" t="s">
        <v>8</v>
      </c>
      <c r="C108" s="28" t="s">
        <v>9</v>
      </c>
      <c r="D108" s="24">
        <v>6000</v>
      </c>
      <c r="E108" s="24"/>
      <c r="F108" s="24">
        <f t="shared" si="17"/>
        <v>6000</v>
      </c>
      <c r="G108" s="24">
        <v>-5600</v>
      </c>
      <c r="H108" s="24">
        <f t="shared" si="18"/>
        <v>400</v>
      </c>
    </row>
    <row r="109" spans="1:8" x14ac:dyDescent="0.25">
      <c r="A109" s="31" t="s">
        <v>104</v>
      </c>
      <c r="B109" s="28" t="s">
        <v>98</v>
      </c>
      <c r="C109" s="28" t="s">
        <v>99</v>
      </c>
      <c r="D109" s="24">
        <v>23500</v>
      </c>
      <c r="E109" s="24"/>
      <c r="F109" s="24">
        <f t="shared" si="17"/>
        <v>23500</v>
      </c>
      <c r="G109" s="24">
        <v>8500</v>
      </c>
      <c r="H109" s="24">
        <f t="shared" si="18"/>
        <v>32000</v>
      </c>
    </row>
    <row r="110" spans="1:8" s="4" customFormat="1" x14ac:dyDescent="0.25">
      <c r="A110" s="25"/>
      <c r="B110" s="26" t="s">
        <v>106</v>
      </c>
      <c r="C110" s="26" t="s">
        <v>107</v>
      </c>
      <c r="D110" s="27">
        <f t="shared" ref="D110:H110" si="19">D111+D112</f>
        <v>38000</v>
      </c>
      <c r="E110" s="27">
        <f t="shared" si="19"/>
        <v>0</v>
      </c>
      <c r="F110" s="27">
        <f t="shared" si="19"/>
        <v>38000</v>
      </c>
      <c r="G110" s="27">
        <f t="shared" si="19"/>
        <v>0</v>
      </c>
      <c r="H110" s="27">
        <f t="shared" si="19"/>
        <v>38000</v>
      </c>
    </row>
    <row r="111" spans="1:8" x14ac:dyDescent="0.25">
      <c r="A111" s="22" t="s">
        <v>104</v>
      </c>
      <c r="B111" s="23" t="s">
        <v>108</v>
      </c>
      <c r="C111" s="23" t="s">
        <v>109</v>
      </c>
      <c r="D111" s="24">
        <v>19000</v>
      </c>
      <c r="E111" s="24"/>
      <c r="F111" s="24">
        <f>+D111+E111</f>
        <v>19000</v>
      </c>
      <c r="G111" s="24"/>
      <c r="H111" s="24">
        <f>+F111+G111</f>
        <v>19000</v>
      </c>
    </row>
    <row r="112" spans="1:8" x14ac:dyDescent="0.25">
      <c r="A112" s="37">
        <v>42</v>
      </c>
      <c r="B112" s="23" t="s">
        <v>108</v>
      </c>
      <c r="C112" s="23" t="s">
        <v>109</v>
      </c>
      <c r="D112" s="24">
        <v>19000</v>
      </c>
      <c r="E112" s="24"/>
      <c r="F112" s="24">
        <f>+D112+E112</f>
        <v>19000</v>
      </c>
      <c r="G112" s="24"/>
      <c r="H112" s="24">
        <f>+F112+G112</f>
        <v>19000</v>
      </c>
    </row>
    <row r="113" spans="1:8" s="4" customFormat="1" x14ac:dyDescent="0.25">
      <c r="A113" s="25"/>
      <c r="B113" s="26" t="s">
        <v>110</v>
      </c>
      <c r="C113" s="26" t="s">
        <v>111</v>
      </c>
      <c r="D113" s="27">
        <f t="shared" ref="D113:H113" si="20">D114</f>
        <v>120000</v>
      </c>
      <c r="E113" s="27">
        <f t="shared" si="20"/>
        <v>0</v>
      </c>
      <c r="F113" s="27">
        <f t="shared" si="20"/>
        <v>120000</v>
      </c>
      <c r="G113" s="27">
        <f t="shared" si="20"/>
        <v>0</v>
      </c>
      <c r="H113" s="27">
        <f t="shared" si="20"/>
        <v>120000</v>
      </c>
    </row>
    <row r="114" spans="1:8" s="4" customFormat="1" x14ac:dyDescent="0.25">
      <c r="A114" s="25"/>
      <c r="B114" s="26" t="s">
        <v>112</v>
      </c>
      <c r="C114" s="26" t="s">
        <v>113</v>
      </c>
      <c r="D114" s="27">
        <f t="shared" ref="D114:H114" si="21">SUM(D115:D115)</f>
        <v>120000</v>
      </c>
      <c r="E114" s="27">
        <f t="shared" si="21"/>
        <v>0</v>
      </c>
      <c r="F114" s="27">
        <f t="shared" si="21"/>
        <v>120000</v>
      </c>
      <c r="G114" s="27">
        <f t="shared" si="21"/>
        <v>0</v>
      </c>
      <c r="H114" s="27">
        <f t="shared" si="21"/>
        <v>120000</v>
      </c>
    </row>
    <row r="115" spans="1:8" x14ac:dyDescent="0.25">
      <c r="A115" s="31" t="s">
        <v>3</v>
      </c>
      <c r="B115" s="28" t="s">
        <v>114</v>
      </c>
      <c r="C115" s="28" t="s">
        <v>115</v>
      </c>
      <c r="D115" s="24">
        <v>120000</v>
      </c>
      <c r="E115" s="24"/>
      <c r="F115" s="24">
        <f>+D115+E115</f>
        <v>120000</v>
      </c>
      <c r="G115" s="24"/>
      <c r="H115" s="24">
        <f>+F115+G115</f>
        <v>120000</v>
      </c>
    </row>
    <row r="116" spans="1:8" x14ac:dyDescent="0.25">
      <c r="A116" s="38"/>
      <c r="B116" s="39"/>
      <c r="C116" s="39"/>
      <c r="D116" s="39"/>
      <c r="E116" s="39"/>
      <c r="F116" s="39"/>
      <c r="G116" s="39"/>
      <c r="H116" s="39"/>
    </row>
    <row r="119" spans="1:8" x14ac:dyDescent="0.25">
      <c r="C119" s="3" t="s">
        <v>129</v>
      </c>
      <c r="D119" s="1">
        <f t="shared" ref="D119:H119" si="22">D96+D86+D68+D63</f>
        <v>1492100</v>
      </c>
      <c r="E119" s="1">
        <f t="shared" si="22"/>
        <v>471300</v>
      </c>
      <c r="F119" s="1">
        <f t="shared" si="22"/>
        <v>1963400</v>
      </c>
      <c r="G119" s="1">
        <f t="shared" si="22"/>
        <v>89250</v>
      </c>
      <c r="H119" s="1">
        <f t="shared" si="22"/>
        <v>2052650</v>
      </c>
    </row>
    <row r="120" spans="1:8" x14ac:dyDescent="0.25">
      <c r="C120" s="3" t="s">
        <v>130</v>
      </c>
      <c r="D120" s="1">
        <f t="shared" ref="D120:H120" si="23">D114+D10+D84</f>
        <v>1300000</v>
      </c>
      <c r="E120" s="1">
        <f t="shared" si="23"/>
        <v>0</v>
      </c>
      <c r="F120" s="1">
        <f t="shared" si="23"/>
        <v>1300000</v>
      </c>
      <c r="G120" s="1">
        <f t="shared" si="23"/>
        <v>0</v>
      </c>
      <c r="H120" s="1">
        <f t="shared" si="23"/>
        <v>1300000</v>
      </c>
    </row>
    <row r="121" spans="1:8" x14ac:dyDescent="0.25">
      <c r="C121" s="3" t="s">
        <v>199</v>
      </c>
      <c r="D121" s="1">
        <f t="shared" ref="D121:H121" si="24">D112</f>
        <v>19000</v>
      </c>
      <c r="E121" s="1">
        <f t="shared" si="24"/>
        <v>0</v>
      </c>
      <c r="F121" s="1">
        <f t="shared" si="24"/>
        <v>19000</v>
      </c>
      <c r="G121" s="1">
        <f t="shared" si="24"/>
        <v>0</v>
      </c>
      <c r="H121" s="1">
        <f t="shared" si="24"/>
        <v>19000</v>
      </c>
    </row>
    <row r="122" spans="1:8" x14ac:dyDescent="0.25">
      <c r="C122" s="3" t="s">
        <v>131</v>
      </c>
      <c r="D122" s="1">
        <f t="shared" ref="D122:H122" si="25">D111+D101</f>
        <v>579700</v>
      </c>
      <c r="E122" s="1">
        <f t="shared" si="25"/>
        <v>0</v>
      </c>
      <c r="F122" s="1">
        <f t="shared" si="25"/>
        <v>579700</v>
      </c>
      <c r="G122" s="1">
        <f t="shared" si="25"/>
        <v>-70700</v>
      </c>
      <c r="H122" s="1">
        <f t="shared" si="25"/>
        <v>509000</v>
      </c>
    </row>
    <row r="123" spans="1:8" x14ac:dyDescent="0.25">
      <c r="D123" s="1">
        <f t="shared" ref="D123:F123" si="26">SUM(D119:D122)</f>
        <v>3390800</v>
      </c>
      <c r="E123" s="1">
        <f t="shared" si="26"/>
        <v>471300</v>
      </c>
      <c r="F123" s="1">
        <f t="shared" si="26"/>
        <v>3862100</v>
      </c>
      <c r="G123" s="1">
        <f>SUM(G119:G122)</f>
        <v>18550</v>
      </c>
      <c r="H123" s="1">
        <f>SUM(H119:H122)</f>
        <v>3880650</v>
      </c>
    </row>
    <row r="124" spans="1:8" x14ac:dyDescent="0.25">
      <c r="D124" s="1">
        <f t="shared" ref="D124:H124" si="27">D123-D8</f>
        <v>0</v>
      </c>
      <c r="E124" s="1">
        <f t="shared" si="27"/>
        <v>0</v>
      </c>
      <c r="F124" s="1">
        <f t="shared" si="27"/>
        <v>0</v>
      </c>
      <c r="G124" s="1">
        <f t="shared" si="27"/>
        <v>0</v>
      </c>
      <c r="H124" s="1">
        <f t="shared" si="27"/>
        <v>0</v>
      </c>
    </row>
  </sheetData>
  <pageMargins left="0.70866141732283472" right="0.70866141732283472" top="0.74803149606299213" bottom="0.74803149606299213" header="0.31496062992125984" footer="0.31496062992125984"/>
  <pageSetup paperSize="9" scale="30" orientation="landscape" horizontalDpi="4294967294" verticalDpi="4294967294" r:id="rId1"/>
  <rowBreaks count="1" manualBreakCount="1">
    <brk id="61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H122"/>
  <sheetViews>
    <sheetView zoomScaleNormal="100" workbookViewId="0">
      <pane xSplit="3" ySplit="7" topLeftCell="D8" activePane="bottomRight" state="frozen"/>
      <selection activeCell="C1" sqref="C1:F1048576"/>
      <selection pane="topRight" activeCell="C1" sqref="C1:F1048576"/>
      <selection pane="bottomLeft" activeCell="C1" sqref="C1:F1048576"/>
      <selection pane="bottomRight" activeCell="D8" sqref="D8"/>
    </sheetView>
  </sheetViews>
  <sheetFormatPr defaultRowHeight="15" x14ac:dyDescent="0.25"/>
  <cols>
    <col min="1" max="1" width="9" style="8" bestFit="1" customWidth="1" collapsed="1"/>
    <col min="2" max="2" width="10.85546875" style="1" customWidth="1" collapsed="1"/>
    <col min="3" max="3" width="59.42578125" style="1" customWidth="1" collapsed="1"/>
    <col min="4" max="5" width="15.140625" style="1" customWidth="1" collapsed="1"/>
    <col min="6" max="8" width="15.140625" style="1" customWidth="1"/>
    <col min="9" max="9" width="10.85546875" style="1" bestFit="1" customWidth="1"/>
    <col min="10" max="11" width="11.7109375" style="1" bestFit="1" customWidth="1"/>
    <col min="12" max="13" width="9.140625" style="1"/>
    <col min="14" max="14" width="10.140625" style="1" bestFit="1" customWidth="1"/>
    <col min="15" max="16384" width="9.140625" style="1"/>
  </cols>
  <sheetData>
    <row r="1" spans="1:8" hidden="1" x14ac:dyDescent="0.25"/>
    <row r="2" spans="1:8" hidden="1" x14ac:dyDescent="0.25"/>
    <row r="3" spans="1:8" ht="15.75" hidden="1" x14ac:dyDescent="0.25">
      <c r="C3" s="5" t="s">
        <v>158</v>
      </c>
    </row>
    <row r="4" spans="1:8" hidden="1" x14ac:dyDescent="0.25"/>
    <row r="5" spans="1:8" hidden="1" x14ac:dyDescent="0.25"/>
    <row r="6" spans="1:8" hidden="1" x14ac:dyDescent="0.25"/>
    <row r="7" spans="1:8" x14ac:dyDescent="0.25">
      <c r="A7" s="2" t="s">
        <v>0</v>
      </c>
      <c r="B7" s="2" t="s">
        <v>1</v>
      </c>
      <c r="C7" s="2" t="s">
        <v>2</v>
      </c>
      <c r="D7" s="19" t="s">
        <v>212</v>
      </c>
      <c r="E7" s="18" t="s">
        <v>257</v>
      </c>
      <c r="F7" s="18" t="s">
        <v>262</v>
      </c>
      <c r="G7" s="18" t="s">
        <v>257</v>
      </c>
      <c r="H7" s="18" t="s">
        <v>263</v>
      </c>
    </row>
    <row r="8" spans="1:8" x14ac:dyDescent="0.25">
      <c r="A8" s="52"/>
      <c r="B8" s="53"/>
      <c r="C8" s="53" t="s">
        <v>158</v>
      </c>
      <c r="D8" s="54">
        <f t="shared" ref="D8:H8" si="0">+D9+D27+D108</f>
        <v>15420400</v>
      </c>
      <c r="E8" s="54">
        <f t="shared" si="0"/>
        <v>401014.07</v>
      </c>
      <c r="F8" s="54">
        <f t="shared" si="0"/>
        <v>15821414.07</v>
      </c>
      <c r="G8" s="54">
        <f t="shared" si="0"/>
        <v>71800</v>
      </c>
      <c r="H8" s="54">
        <f t="shared" si="0"/>
        <v>15893214.07</v>
      </c>
    </row>
    <row r="9" spans="1:8" s="4" customFormat="1" x14ac:dyDescent="0.25">
      <c r="A9" s="25"/>
      <c r="B9" s="26" t="s">
        <v>4</v>
      </c>
      <c r="C9" s="26" t="s">
        <v>5</v>
      </c>
      <c r="D9" s="27">
        <f t="shared" ref="D9:H9" si="1">+D10</f>
        <v>14240400</v>
      </c>
      <c r="E9" s="27">
        <f t="shared" si="1"/>
        <v>372500</v>
      </c>
      <c r="F9" s="27">
        <f t="shared" si="1"/>
        <v>14612900</v>
      </c>
      <c r="G9" s="27">
        <f t="shared" si="1"/>
        <v>85000</v>
      </c>
      <c r="H9" s="27">
        <f t="shared" si="1"/>
        <v>14697900</v>
      </c>
    </row>
    <row r="10" spans="1:8" s="4" customFormat="1" x14ac:dyDescent="0.25">
      <c r="A10" s="25"/>
      <c r="B10" s="26" t="s">
        <v>118</v>
      </c>
      <c r="C10" s="26" t="s">
        <v>119</v>
      </c>
      <c r="D10" s="27">
        <f t="shared" ref="D10:F10" si="2">SUM(D11:D26)</f>
        <v>14240400</v>
      </c>
      <c r="E10" s="27">
        <f t="shared" si="2"/>
        <v>372500</v>
      </c>
      <c r="F10" s="27">
        <f t="shared" si="2"/>
        <v>14612900</v>
      </c>
      <c r="G10" s="27">
        <f>SUM(G11:G26)</f>
        <v>85000</v>
      </c>
      <c r="H10" s="27">
        <f>SUM(H11:H26)</f>
        <v>14697900</v>
      </c>
    </row>
    <row r="11" spans="1:8" x14ac:dyDescent="0.25">
      <c r="A11" s="22" t="s">
        <v>120</v>
      </c>
      <c r="B11" s="30" t="s">
        <v>86</v>
      </c>
      <c r="C11" s="28" t="s">
        <v>87</v>
      </c>
      <c r="D11" s="24">
        <v>11500000</v>
      </c>
      <c r="E11" s="24">
        <v>320000</v>
      </c>
      <c r="F11" s="24">
        <f>+D11+E11</f>
        <v>11820000</v>
      </c>
      <c r="G11" s="24">
        <v>150000</v>
      </c>
      <c r="H11" s="24">
        <f>+F11+G11</f>
        <v>11970000</v>
      </c>
    </row>
    <row r="12" spans="1:8" x14ac:dyDescent="0.25">
      <c r="A12" s="31">
        <v>49</v>
      </c>
      <c r="B12" s="30">
        <v>31113</v>
      </c>
      <c r="C12" s="28" t="s">
        <v>184</v>
      </c>
      <c r="D12" s="24">
        <v>76400</v>
      </c>
      <c r="E12" s="24"/>
      <c r="F12" s="24">
        <f t="shared" ref="F12:F26" si="3">+D12+E12</f>
        <v>76400</v>
      </c>
      <c r="G12" s="24">
        <v>-15000</v>
      </c>
      <c r="H12" s="24">
        <f t="shared" ref="H12:H26" si="4">+F12+G12</f>
        <v>61400</v>
      </c>
    </row>
    <row r="13" spans="1:8" x14ac:dyDescent="0.25">
      <c r="A13" s="22" t="s">
        <v>120</v>
      </c>
      <c r="B13" s="30" t="s">
        <v>88</v>
      </c>
      <c r="C13" s="28" t="s">
        <v>89</v>
      </c>
      <c r="D13" s="24">
        <v>243000</v>
      </c>
      <c r="E13" s="24"/>
      <c r="F13" s="24">
        <f t="shared" si="3"/>
        <v>243000</v>
      </c>
      <c r="G13" s="24"/>
      <c r="H13" s="24">
        <f t="shared" si="4"/>
        <v>243000</v>
      </c>
    </row>
    <row r="14" spans="1:8" x14ac:dyDescent="0.25">
      <c r="A14" s="22"/>
      <c r="B14" s="30">
        <v>31214</v>
      </c>
      <c r="C14" s="28" t="s">
        <v>268</v>
      </c>
      <c r="D14" s="24"/>
      <c r="E14" s="24"/>
      <c r="F14" s="24"/>
      <c r="G14" s="24"/>
      <c r="H14" s="24"/>
    </row>
    <row r="15" spans="1:8" x14ac:dyDescent="0.25">
      <c r="A15" s="22" t="s">
        <v>120</v>
      </c>
      <c r="B15" s="30" t="s">
        <v>90</v>
      </c>
      <c r="C15" s="28" t="s">
        <v>91</v>
      </c>
      <c r="D15" s="24">
        <v>37000</v>
      </c>
      <c r="E15" s="24">
        <v>15000</v>
      </c>
      <c r="F15" s="24">
        <f t="shared" si="3"/>
        <v>52000</v>
      </c>
      <c r="G15" s="24">
        <v>-5000</v>
      </c>
      <c r="H15" s="24">
        <f t="shared" si="4"/>
        <v>47000</v>
      </c>
    </row>
    <row r="16" spans="1:8" x14ac:dyDescent="0.25">
      <c r="A16" s="22" t="s">
        <v>120</v>
      </c>
      <c r="B16" s="30" t="s">
        <v>92</v>
      </c>
      <c r="C16" s="28" t="s">
        <v>93</v>
      </c>
      <c r="D16" s="24">
        <v>151500</v>
      </c>
      <c r="E16" s="24">
        <v>-10500</v>
      </c>
      <c r="F16" s="24">
        <f t="shared" si="3"/>
        <v>141000</v>
      </c>
      <c r="G16" s="24">
        <v>0</v>
      </c>
      <c r="H16" s="24">
        <f t="shared" si="4"/>
        <v>141000</v>
      </c>
    </row>
    <row r="17" spans="1:8" x14ac:dyDescent="0.25">
      <c r="A17" s="22" t="s">
        <v>120</v>
      </c>
      <c r="B17" s="30" t="s">
        <v>94</v>
      </c>
      <c r="C17" s="28" t="s">
        <v>95</v>
      </c>
      <c r="D17" s="24">
        <v>7000</v>
      </c>
      <c r="E17" s="24"/>
      <c r="F17" s="24">
        <f t="shared" si="3"/>
        <v>7000</v>
      </c>
      <c r="G17" s="24">
        <v>0</v>
      </c>
      <c r="H17" s="24">
        <f t="shared" si="4"/>
        <v>7000</v>
      </c>
    </row>
    <row r="18" spans="1:8" x14ac:dyDescent="0.25">
      <c r="A18" s="22" t="s">
        <v>120</v>
      </c>
      <c r="B18" s="30">
        <v>31321</v>
      </c>
      <c r="C18" s="28" t="s">
        <v>97</v>
      </c>
      <c r="D18" s="24">
        <v>1900000</v>
      </c>
      <c r="E18" s="24">
        <v>28000</v>
      </c>
      <c r="F18" s="24">
        <f t="shared" si="3"/>
        <v>1928000</v>
      </c>
      <c r="G18" s="24">
        <v>0</v>
      </c>
      <c r="H18" s="24">
        <f t="shared" si="4"/>
        <v>1928000</v>
      </c>
    </row>
    <row r="19" spans="1:8" x14ac:dyDescent="0.25">
      <c r="A19" s="22" t="s">
        <v>120</v>
      </c>
      <c r="B19" s="30">
        <v>31322</v>
      </c>
      <c r="C19" s="28" t="s">
        <v>196</v>
      </c>
      <c r="D19" s="24">
        <v>14000</v>
      </c>
      <c r="E19" s="24"/>
      <c r="F19" s="24">
        <f t="shared" si="3"/>
        <v>14000</v>
      </c>
      <c r="G19" s="24">
        <v>-10000</v>
      </c>
      <c r="H19" s="24">
        <f t="shared" si="4"/>
        <v>4000</v>
      </c>
    </row>
    <row r="20" spans="1:8" x14ac:dyDescent="0.25">
      <c r="A20" s="22" t="s">
        <v>120</v>
      </c>
      <c r="B20" s="30">
        <v>31332</v>
      </c>
      <c r="C20" s="28" t="s">
        <v>195</v>
      </c>
      <c r="D20" s="24">
        <v>15000</v>
      </c>
      <c r="E20" s="24"/>
      <c r="F20" s="24">
        <f t="shared" si="3"/>
        <v>15000</v>
      </c>
      <c r="G20" s="24">
        <v>-10000</v>
      </c>
      <c r="H20" s="24">
        <f t="shared" si="4"/>
        <v>5000</v>
      </c>
    </row>
    <row r="21" spans="1:8" x14ac:dyDescent="0.25">
      <c r="A21" s="22" t="s">
        <v>120</v>
      </c>
      <c r="B21" s="30" t="s">
        <v>98</v>
      </c>
      <c r="C21" s="28" t="s">
        <v>99</v>
      </c>
      <c r="D21" s="24">
        <v>160000</v>
      </c>
      <c r="E21" s="24">
        <v>20000</v>
      </c>
      <c r="F21" s="24">
        <f t="shared" si="3"/>
        <v>180000</v>
      </c>
      <c r="G21" s="24">
        <v>10000</v>
      </c>
      <c r="H21" s="24">
        <f t="shared" si="4"/>
        <v>190000</v>
      </c>
    </row>
    <row r="22" spans="1:8" x14ac:dyDescent="0.25">
      <c r="A22" s="22" t="s">
        <v>120</v>
      </c>
      <c r="B22" s="30" t="s">
        <v>121</v>
      </c>
      <c r="C22" s="28" t="s">
        <v>122</v>
      </c>
      <c r="D22" s="24">
        <v>30600</v>
      </c>
      <c r="E22" s="24"/>
      <c r="F22" s="24">
        <f t="shared" si="3"/>
        <v>30600</v>
      </c>
      <c r="G22" s="24">
        <v>5000</v>
      </c>
      <c r="H22" s="24">
        <f t="shared" si="4"/>
        <v>35600</v>
      </c>
    </row>
    <row r="23" spans="1:8" x14ac:dyDescent="0.25">
      <c r="A23" s="22" t="s">
        <v>120</v>
      </c>
      <c r="B23" s="30">
        <v>32961</v>
      </c>
      <c r="C23" s="28" t="s">
        <v>194</v>
      </c>
      <c r="D23" s="24">
        <v>40000</v>
      </c>
      <c r="E23" s="24"/>
      <c r="F23" s="24">
        <f t="shared" si="3"/>
        <v>40000</v>
      </c>
      <c r="G23" s="24">
        <v>0</v>
      </c>
      <c r="H23" s="24">
        <f t="shared" si="4"/>
        <v>40000</v>
      </c>
    </row>
    <row r="24" spans="1:8" x14ac:dyDescent="0.25">
      <c r="A24" s="22" t="s">
        <v>120</v>
      </c>
      <c r="B24" s="30">
        <v>34331</v>
      </c>
      <c r="C24" s="28" t="s">
        <v>197</v>
      </c>
      <c r="D24" s="24">
        <v>27000</v>
      </c>
      <c r="E24" s="24"/>
      <c r="F24" s="24">
        <f t="shared" si="3"/>
        <v>27000</v>
      </c>
      <c r="G24" s="24">
        <v>-20000</v>
      </c>
      <c r="H24" s="24">
        <f t="shared" si="4"/>
        <v>7000</v>
      </c>
    </row>
    <row r="25" spans="1:8" x14ac:dyDescent="0.25">
      <c r="A25" s="22" t="s">
        <v>120</v>
      </c>
      <c r="B25" s="30">
        <v>34332</v>
      </c>
      <c r="C25" s="28" t="s">
        <v>198</v>
      </c>
      <c r="D25" s="24">
        <v>23900</v>
      </c>
      <c r="E25" s="24"/>
      <c r="F25" s="24">
        <f t="shared" si="3"/>
        <v>23900</v>
      </c>
      <c r="G25" s="24">
        <v>-15000</v>
      </c>
      <c r="H25" s="24">
        <f t="shared" si="4"/>
        <v>8900</v>
      </c>
    </row>
    <row r="26" spans="1:8" x14ac:dyDescent="0.25">
      <c r="A26" s="22" t="s">
        <v>120</v>
      </c>
      <c r="B26" s="30">
        <v>34339</v>
      </c>
      <c r="C26" s="28" t="s">
        <v>202</v>
      </c>
      <c r="D26" s="24">
        <v>15000</v>
      </c>
      <c r="E26" s="24"/>
      <c r="F26" s="24">
        <f t="shared" si="3"/>
        <v>15000</v>
      </c>
      <c r="G26" s="24">
        <v>-5000</v>
      </c>
      <c r="H26" s="24">
        <f t="shared" si="4"/>
        <v>10000</v>
      </c>
    </row>
    <row r="27" spans="1:8" s="4" customFormat="1" x14ac:dyDescent="0.25">
      <c r="A27" s="25"/>
      <c r="B27" s="55" t="s">
        <v>76</v>
      </c>
      <c r="C27" s="26" t="s">
        <v>77</v>
      </c>
      <c r="D27" s="27">
        <f t="shared" ref="D27:H27" si="5">D28+D66+D106</f>
        <v>1171400</v>
      </c>
      <c r="E27" s="27">
        <f t="shared" si="5"/>
        <v>32514.07</v>
      </c>
      <c r="F27" s="27">
        <f t="shared" si="5"/>
        <v>1203914.07</v>
      </c>
      <c r="G27" s="27">
        <f t="shared" si="5"/>
        <v>-17200</v>
      </c>
      <c r="H27" s="27">
        <f t="shared" si="5"/>
        <v>1186714.07</v>
      </c>
    </row>
    <row r="28" spans="1:8" s="4" customFormat="1" x14ac:dyDescent="0.25">
      <c r="A28" s="25"/>
      <c r="B28" s="26" t="s">
        <v>78</v>
      </c>
      <c r="C28" s="26" t="s">
        <v>79</v>
      </c>
      <c r="D28" s="27">
        <f t="shared" ref="D28:H28" si="6">+D29+D50</f>
        <v>165400</v>
      </c>
      <c r="E28" s="27">
        <f t="shared" si="6"/>
        <v>32514.07</v>
      </c>
      <c r="F28" s="27">
        <f t="shared" si="6"/>
        <v>197914.07</v>
      </c>
      <c r="G28" s="27">
        <f t="shared" si="6"/>
        <v>4500</v>
      </c>
      <c r="H28" s="27">
        <f t="shared" si="6"/>
        <v>202414.07</v>
      </c>
    </row>
    <row r="29" spans="1:8" s="4" customFormat="1" x14ac:dyDescent="0.25">
      <c r="A29" s="56" t="s">
        <v>124</v>
      </c>
      <c r="B29" s="44"/>
      <c r="C29" s="44" t="s">
        <v>156</v>
      </c>
      <c r="D29" s="57">
        <f t="shared" ref="D29:H29" si="7" xml:space="preserve"> SUM(D30:D49)</f>
        <v>165400</v>
      </c>
      <c r="E29" s="57">
        <f t="shared" si="7"/>
        <v>4314.07</v>
      </c>
      <c r="F29" s="57">
        <f t="shared" si="7"/>
        <v>169714.07</v>
      </c>
      <c r="G29" s="57">
        <f t="shared" si="7"/>
        <v>4500</v>
      </c>
      <c r="H29" s="57">
        <f t="shared" si="7"/>
        <v>174214.07</v>
      </c>
    </row>
    <row r="30" spans="1:8" x14ac:dyDescent="0.25">
      <c r="A30" s="31" t="s">
        <v>124</v>
      </c>
      <c r="B30" s="28" t="s">
        <v>16</v>
      </c>
      <c r="C30" s="28" t="s">
        <v>17</v>
      </c>
      <c r="D30" s="29"/>
      <c r="E30" s="29"/>
      <c r="F30" s="29">
        <f t="shared" ref="F30:F49" si="8">+D30+E30</f>
        <v>0</v>
      </c>
      <c r="G30" s="29">
        <v>500</v>
      </c>
      <c r="H30" s="29">
        <f t="shared" ref="H30:H49" si="9">+F30+G30</f>
        <v>500</v>
      </c>
    </row>
    <row r="31" spans="1:8" x14ac:dyDescent="0.25">
      <c r="A31" s="31" t="s">
        <v>124</v>
      </c>
      <c r="B31" s="28" t="s">
        <v>18</v>
      </c>
      <c r="C31" s="28" t="s">
        <v>19</v>
      </c>
      <c r="D31" s="29">
        <v>6000</v>
      </c>
      <c r="E31" s="29">
        <v>-3000</v>
      </c>
      <c r="F31" s="29">
        <f t="shared" si="8"/>
        <v>3000</v>
      </c>
      <c r="G31" s="29">
        <v>-1000</v>
      </c>
      <c r="H31" s="29">
        <f t="shared" si="9"/>
        <v>2000</v>
      </c>
    </row>
    <row r="32" spans="1:8" x14ac:dyDescent="0.25">
      <c r="A32" s="31" t="s">
        <v>124</v>
      </c>
      <c r="B32" s="28" t="s">
        <v>24</v>
      </c>
      <c r="C32" s="28" t="s">
        <v>25</v>
      </c>
      <c r="D32" s="29">
        <v>5000</v>
      </c>
      <c r="E32" s="29">
        <v>-2000</v>
      </c>
      <c r="F32" s="29">
        <f t="shared" si="8"/>
        <v>3000</v>
      </c>
      <c r="G32" s="29">
        <v>-1000</v>
      </c>
      <c r="H32" s="29">
        <f t="shared" si="9"/>
        <v>2000</v>
      </c>
    </row>
    <row r="33" spans="1:8" x14ac:dyDescent="0.25">
      <c r="A33" s="31" t="s">
        <v>124</v>
      </c>
      <c r="B33" s="28" t="s">
        <v>141</v>
      </c>
      <c r="C33" s="28" t="s">
        <v>142</v>
      </c>
      <c r="D33" s="29"/>
      <c r="E33" s="29"/>
      <c r="F33" s="29">
        <f t="shared" si="8"/>
        <v>0</v>
      </c>
      <c r="G33" s="29">
        <v>2000</v>
      </c>
      <c r="H33" s="29">
        <f t="shared" si="9"/>
        <v>2000</v>
      </c>
    </row>
    <row r="34" spans="1:8" x14ac:dyDescent="0.25">
      <c r="A34" s="31" t="s">
        <v>124</v>
      </c>
      <c r="B34" s="28" t="s">
        <v>34</v>
      </c>
      <c r="C34" s="28" t="s">
        <v>35</v>
      </c>
      <c r="D34" s="29">
        <v>2000</v>
      </c>
      <c r="E34" s="29">
        <f>+[1]Rashod!$E$190</f>
        <v>4314.07</v>
      </c>
      <c r="F34" s="29">
        <f t="shared" si="8"/>
        <v>6314.07</v>
      </c>
      <c r="G34" s="29"/>
      <c r="H34" s="29">
        <f t="shared" si="9"/>
        <v>6314.07</v>
      </c>
    </row>
    <row r="35" spans="1:8" x14ac:dyDescent="0.25">
      <c r="A35" s="31" t="s">
        <v>124</v>
      </c>
      <c r="B35" s="28" t="s">
        <v>42</v>
      </c>
      <c r="C35" s="28" t="s">
        <v>43</v>
      </c>
      <c r="D35" s="29"/>
      <c r="E35" s="29"/>
      <c r="F35" s="29">
        <f t="shared" si="8"/>
        <v>0</v>
      </c>
      <c r="G35" s="29">
        <v>4000</v>
      </c>
      <c r="H35" s="29">
        <f t="shared" si="9"/>
        <v>4000</v>
      </c>
    </row>
    <row r="36" spans="1:8" x14ac:dyDescent="0.25">
      <c r="A36" s="31" t="s">
        <v>124</v>
      </c>
      <c r="B36" s="28" t="s">
        <v>44</v>
      </c>
      <c r="C36" s="28" t="s">
        <v>45</v>
      </c>
      <c r="D36" s="29"/>
      <c r="E36" s="29"/>
      <c r="F36" s="29">
        <f t="shared" si="8"/>
        <v>0</v>
      </c>
      <c r="G36" s="29"/>
      <c r="H36" s="29">
        <f t="shared" si="9"/>
        <v>0</v>
      </c>
    </row>
    <row r="37" spans="1:8" x14ac:dyDescent="0.25">
      <c r="A37" s="31" t="s">
        <v>124</v>
      </c>
      <c r="B37" s="28" t="s">
        <v>46</v>
      </c>
      <c r="C37" s="28" t="s">
        <v>47</v>
      </c>
      <c r="D37" s="29"/>
      <c r="E37" s="29">
        <v>2500</v>
      </c>
      <c r="F37" s="29">
        <f t="shared" si="8"/>
        <v>2500</v>
      </c>
      <c r="G37" s="29"/>
      <c r="H37" s="29">
        <f t="shared" si="9"/>
        <v>2500</v>
      </c>
    </row>
    <row r="38" spans="1:8" x14ac:dyDescent="0.25">
      <c r="A38" s="31">
        <v>55</v>
      </c>
      <c r="B38" s="28" t="s">
        <v>125</v>
      </c>
      <c r="C38" s="28" t="s">
        <v>126</v>
      </c>
      <c r="D38" s="29"/>
      <c r="E38" s="29">
        <v>7600</v>
      </c>
      <c r="F38" s="29">
        <f t="shared" si="8"/>
        <v>7600</v>
      </c>
      <c r="G38" s="29"/>
      <c r="H38" s="29">
        <f t="shared" si="9"/>
        <v>7600</v>
      </c>
    </row>
    <row r="39" spans="1:8" x14ac:dyDescent="0.25">
      <c r="A39" s="31">
        <v>55</v>
      </c>
      <c r="B39" s="28" t="s">
        <v>62</v>
      </c>
      <c r="C39" s="28" t="s">
        <v>63</v>
      </c>
      <c r="D39" s="29"/>
      <c r="E39" s="29"/>
      <c r="F39" s="29">
        <f t="shared" si="8"/>
        <v>0</v>
      </c>
      <c r="G39" s="29">
        <v>1000</v>
      </c>
      <c r="H39" s="29">
        <f t="shared" si="9"/>
        <v>1000</v>
      </c>
    </row>
    <row r="40" spans="1:8" x14ac:dyDescent="0.25">
      <c r="A40" s="31" t="s">
        <v>124</v>
      </c>
      <c r="B40" s="28" t="s">
        <v>66</v>
      </c>
      <c r="C40" s="28" t="s">
        <v>67</v>
      </c>
      <c r="D40" s="29"/>
      <c r="E40" s="29"/>
      <c r="F40" s="29">
        <f t="shared" si="8"/>
        <v>0</v>
      </c>
      <c r="G40" s="29"/>
      <c r="H40" s="29">
        <f t="shared" si="9"/>
        <v>0</v>
      </c>
    </row>
    <row r="41" spans="1:8" x14ac:dyDescent="0.25">
      <c r="A41" s="31" t="s">
        <v>124</v>
      </c>
      <c r="B41" s="28" t="s">
        <v>72</v>
      </c>
      <c r="C41" s="28" t="s">
        <v>73</v>
      </c>
      <c r="D41" s="29">
        <v>3400</v>
      </c>
      <c r="E41" s="29">
        <v>-1400</v>
      </c>
      <c r="F41" s="29">
        <f t="shared" si="8"/>
        <v>2000</v>
      </c>
      <c r="G41" s="29">
        <v>-1000</v>
      </c>
      <c r="H41" s="29">
        <f t="shared" si="9"/>
        <v>1000</v>
      </c>
    </row>
    <row r="42" spans="1:8" x14ac:dyDescent="0.25">
      <c r="A42" s="31" t="s">
        <v>124</v>
      </c>
      <c r="B42" s="28" t="s">
        <v>261</v>
      </c>
      <c r="C42" s="28" t="s">
        <v>202</v>
      </c>
      <c r="D42" s="29"/>
      <c r="E42" s="29"/>
      <c r="F42" s="29"/>
      <c r="G42" s="29"/>
      <c r="H42" s="29">
        <f t="shared" si="9"/>
        <v>0</v>
      </c>
    </row>
    <row r="43" spans="1:8" x14ac:dyDescent="0.25">
      <c r="A43" s="31" t="s">
        <v>124</v>
      </c>
      <c r="B43" s="28" t="s">
        <v>82</v>
      </c>
      <c r="C43" s="28" t="s">
        <v>83</v>
      </c>
      <c r="D43" s="29">
        <v>140000</v>
      </c>
      <c r="E43" s="29">
        <v>-6200</v>
      </c>
      <c r="F43" s="29">
        <f t="shared" si="8"/>
        <v>133800</v>
      </c>
      <c r="G43" s="29"/>
      <c r="H43" s="29">
        <f t="shared" si="9"/>
        <v>133800</v>
      </c>
    </row>
    <row r="44" spans="1:8" x14ac:dyDescent="0.25">
      <c r="A44" s="31" t="s">
        <v>124</v>
      </c>
      <c r="B44" s="28" t="s">
        <v>114</v>
      </c>
      <c r="C44" s="28" t="s">
        <v>115</v>
      </c>
      <c r="D44" s="29"/>
      <c r="E44" s="29"/>
      <c r="F44" s="29">
        <f t="shared" si="8"/>
        <v>0</v>
      </c>
      <c r="G44" s="29"/>
      <c r="H44" s="29">
        <f t="shared" si="9"/>
        <v>0</v>
      </c>
    </row>
    <row r="45" spans="1:8" x14ac:dyDescent="0.25">
      <c r="A45" s="31" t="s">
        <v>124</v>
      </c>
      <c r="B45" s="30">
        <v>42231</v>
      </c>
      <c r="C45" s="28" t="s">
        <v>221</v>
      </c>
      <c r="D45" s="29"/>
      <c r="E45" s="29"/>
      <c r="F45" s="29"/>
      <c r="G45" s="29"/>
      <c r="H45" s="29"/>
    </row>
    <row r="46" spans="1:8" x14ac:dyDescent="0.25">
      <c r="A46" s="31"/>
      <c r="B46" s="30" t="s">
        <v>274</v>
      </c>
      <c r="C46" s="28" t="s">
        <v>275</v>
      </c>
      <c r="D46" s="29"/>
      <c r="E46" s="29"/>
      <c r="F46" s="29"/>
      <c r="G46" s="29"/>
      <c r="H46" s="29"/>
    </row>
    <row r="47" spans="1:8" x14ac:dyDescent="0.25">
      <c r="A47" s="31" t="s">
        <v>124</v>
      </c>
      <c r="B47" s="30" t="s">
        <v>271</v>
      </c>
      <c r="C47" s="28" t="s">
        <v>193</v>
      </c>
      <c r="D47" s="29"/>
      <c r="E47" s="29"/>
      <c r="F47" s="29"/>
      <c r="G47" s="29"/>
      <c r="H47" s="29"/>
    </row>
    <row r="48" spans="1:8" x14ac:dyDescent="0.25">
      <c r="A48" s="31" t="s">
        <v>124</v>
      </c>
      <c r="B48" s="28" t="s">
        <v>165</v>
      </c>
      <c r="C48" s="28" t="s">
        <v>166</v>
      </c>
      <c r="D48" s="29"/>
      <c r="E48" s="29"/>
      <c r="F48" s="29">
        <f t="shared" si="8"/>
        <v>0</v>
      </c>
      <c r="G48" s="29"/>
      <c r="H48" s="29">
        <f t="shared" si="9"/>
        <v>0</v>
      </c>
    </row>
    <row r="49" spans="1:8" x14ac:dyDescent="0.25">
      <c r="A49" s="31">
        <v>55</v>
      </c>
      <c r="B49" s="28" t="s">
        <v>116</v>
      </c>
      <c r="C49" s="28" t="s">
        <v>117</v>
      </c>
      <c r="D49" s="29">
        <f>+[1]Rashod!$E$214</f>
        <v>9000</v>
      </c>
      <c r="E49" s="29">
        <v>2500</v>
      </c>
      <c r="F49" s="29">
        <f t="shared" si="8"/>
        <v>11500</v>
      </c>
      <c r="G49" s="29"/>
      <c r="H49" s="29">
        <f t="shared" si="9"/>
        <v>11500</v>
      </c>
    </row>
    <row r="50" spans="1:8" x14ac:dyDescent="0.25">
      <c r="A50" s="32">
        <v>29</v>
      </c>
      <c r="B50" s="33"/>
      <c r="C50" s="33" t="s">
        <v>189</v>
      </c>
      <c r="D50" s="34">
        <f t="shared" ref="D50:H50" si="10">SUM(D51:D65)</f>
        <v>0</v>
      </c>
      <c r="E50" s="34">
        <f t="shared" si="10"/>
        <v>28200</v>
      </c>
      <c r="F50" s="34">
        <f t="shared" si="10"/>
        <v>28200</v>
      </c>
      <c r="G50" s="34">
        <f t="shared" si="10"/>
        <v>0</v>
      </c>
      <c r="H50" s="34">
        <f t="shared" si="10"/>
        <v>28200</v>
      </c>
    </row>
    <row r="51" spans="1:8" x14ac:dyDescent="0.25">
      <c r="A51" s="31">
        <v>29</v>
      </c>
      <c r="B51" s="69" t="s">
        <v>96</v>
      </c>
      <c r="C51" s="69" t="s">
        <v>215</v>
      </c>
      <c r="D51" s="29"/>
      <c r="E51" s="29">
        <v>100</v>
      </c>
      <c r="F51" s="29">
        <f t="shared" ref="F51:F65" si="11">+D51+E51</f>
        <v>100</v>
      </c>
      <c r="G51" s="29"/>
      <c r="H51" s="29">
        <f t="shared" ref="H51:H65" si="12">+F51+G51</f>
        <v>100</v>
      </c>
    </row>
    <row r="52" spans="1:8" x14ac:dyDescent="0.25">
      <c r="A52" s="31">
        <v>29</v>
      </c>
      <c r="B52" s="69" t="s">
        <v>152</v>
      </c>
      <c r="C52" s="69" t="s">
        <v>260</v>
      </c>
      <c r="D52" s="29">
        <v>0</v>
      </c>
      <c r="E52" s="29">
        <v>0</v>
      </c>
      <c r="F52" s="29">
        <f t="shared" si="11"/>
        <v>0</v>
      </c>
      <c r="G52" s="29">
        <v>300</v>
      </c>
      <c r="H52" s="29">
        <f t="shared" si="12"/>
        <v>300</v>
      </c>
    </row>
    <row r="53" spans="1:8" x14ac:dyDescent="0.25">
      <c r="A53" s="31">
        <v>29</v>
      </c>
      <c r="B53" s="69" t="s">
        <v>8</v>
      </c>
      <c r="C53" s="69" t="s">
        <v>9</v>
      </c>
      <c r="D53" s="29"/>
      <c r="E53" s="29">
        <v>600</v>
      </c>
      <c r="F53" s="29">
        <f t="shared" si="11"/>
        <v>600</v>
      </c>
      <c r="G53" s="29">
        <v>600</v>
      </c>
      <c r="H53" s="29">
        <f t="shared" si="12"/>
        <v>1200</v>
      </c>
    </row>
    <row r="54" spans="1:8" x14ac:dyDescent="0.25">
      <c r="A54" s="31">
        <v>29</v>
      </c>
      <c r="B54" s="69" t="s">
        <v>10</v>
      </c>
      <c r="C54" s="69" t="s">
        <v>216</v>
      </c>
      <c r="D54" s="29"/>
      <c r="E54" s="29">
        <v>800</v>
      </c>
      <c r="F54" s="29">
        <f t="shared" si="11"/>
        <v>800</v>
      </c>
      <c r="G54" s="29">
        <v>200</v>
      </c>
      <c r="H54" s="29">
        <f t="shared" si="12"/>
        <v>1000</v>
      </c>
    </row>
    <row r="55" spans="1:8" x14ac:dyDescent="0.25">
      <c r="A55" s="31">
        <v>29</v>
      </c>
      <c r="B55" s="69" t="s">
        <v>12</v>
      </c>
      <c r="C55" s="69" t="s">
        <v>217</v>
      </c>
      <c r="D55" s="29"/>
      <c r="E55" s="29">
        <v>500</v>
      </c>
      <c r="F55" s="29">
        <f t="shared" si="11"/>
        <v>500</v>
      </c>
      <c r="G55" s="29">
        <v>800</v>
      </c>
      <c r="H55" s="29">
        <f t="shared" si="12"/>
        <v>1300</v>
      </c>
    </row>
    <row r="56" spans="1:8" x14ac:dyDescent="0.25">
      <c r="A56" s="31">
        <v>29</v>
      </c>
      <c r="B56" s="69" t="s">
        <v>14</v>
      </c>
      <c r="C56" s="69" t="s">
        <v>15</v>
      </c>
      <c r="D56" s="29"/>
      <c r="E56" s="29">
        <v>2900</v>
      </c>
      <c r="F56" s="29">
        <f t="shared" si="11"/>
        <v>2900</v>
      </c>
      <c r="G56" s="29"/>
      <c r="H56" s="29">
        <f t="shared" si="12"/>
        <v>2900</v>
      </c>
    </row>
    <row r="57" spans="1:8" x14ac:dyDescent="0.25">
      <c r="A57" s="31">
        <v>29</v>
      </c>
      <c r="B57" s="69" t="s">
        <v>16</v>
      </c>
      <c r="C57" s="69" t="s">
        <v>17</v>
      </c>
      <c r="D57" s="29"/>
      <c r="E57" s="29"/>
      <c r="F57" s="29"/>
      <c r="G57" s="29">
        <v>700</v>
      </c>
      <c r="H57" s="29">
        <f t="shared" si="12"/>
        <v>700</v>
      </c>
    </row>
    <row r="58" spans="1:8" x14ac:dyDescent="0.25">
      <c r="A58" s="31">
        <v>29</v>
      </c>
      <c r="B58" s="69" t="s">
        <v>24</v>
      </c>
      <c r="C58" s="69" t="s">
        <v>25</v>
      </c>
      <c r="D58" s="29"/>
      <c r="E58" s="29">
        <v>100</v>
      </c>
      <c r="F58" s="29">
        <f t="shared" si="11"/>
        <v>100</v>
      </c>
      <c r="G58" s="29"/>
      <c r="H58" s="29">
        <f t="shared" si="12"/>
        <v>100</v>
      </c>
    </row>
    <row r="59" spans="1:8" x14ac:dyDescent="0.25">
      <c r="A59" s="31">
        <v>29</v>
      </c>
      <c r="B59" s="69" t="s">
        <v>108</v>
      </c>
      <c r="C59" s="69" t="s">
        <v>222</v>
      </c>
      <c r="D59" s="29"/>
      <c r="E59" s="29">
        <v>2400</v>
      </c>
      <c r="F59" s="29">
        <f t="shared" si="11"/>
        <v>2400</v>
      </c>
      <c r="G59" s="29">
        <v>-700</v>
      </c>
      <c r="H59" s="29">
        <f t="shared" si="12"/>
        <v>1700</v>
      </c>
    </row>
    <row r="60" spans="1:8" x14ac:dyDescent="0.25">
      <c r="A60" s="31">
        <v>29</v>
      </c>
      <c r="B60" s="69" t="s">
        <v>26</v>
      </c>
      <c r="C60" s="69" t="s">
        <v>27</v>
      </c>
      <c r="D60" s="29"/>
      <c r="E60" s="29">
        <v>100</v>
      </c>
      <c r="F60" s="29">
        <f t="shared" si="11"/>
        <v>100</v>
      </c>
      <c r="G60" s="29"/>
      <c r="H60" s="29">
        <f t="shared" si="12"/>
        <v>100</v>
      </c>
    </row>
    <row r="61" spans="1:8" x14ac:dyDescent="0.25">
      <c r="A61" s="31">
        <v>29</v>
      </c>
      <c r="B61" s="69" t="s">
        <v>34</v>
      </c>
      <c r="C61" s="69" t="s">
        <v>35</v>
      </c>
      <c r="D61" s="29"/>
      <c r="E61" s="29">
        <v>800</v>
      </c>
      <c r="F61" s="29">
        <f t="shared" si="11"/>
        <v>800</v>
      </c>
      <c r="G61" s="29">
        <v>100</v>
      </c>
      <c r="H61" s="29">
        <f t="shared" si="12"/>
        <v>900</v>
      </c>
    </row>
    <row r="62" spans="1:8" x14ac:dyDescent="0.25">
      <c r="A62" s="31">
        <v>29</v>
      </c>
      <c r="B62" s="69" t="s">
        <v>218</v>
      </c>
      <c r="C62" s="69" t="s">
        <v>219</v>
      </c>
      <c r="D62" s="29"/>
      <c r="E62" s="29">
        <v>800</v>
      </c>
      <c r="F62" s="29">
        <f t="shared" si="11"/>
        <v>800</v>
      </c>
      <c r="G62" s="29">
        <v>700</v>
      </c>
      <c r="H62" s="29">
        <f t="shared" si="12"/>
        <v>1500</v>
      </c>
    </row>
    <row r="63" spans="1:8" x14ac:dyDescent="0.25">
      <c r="A63" s="31">
        <v>29</v>
      </c>
      <c r="B63" s="69" t="s">
        <v>54</v>
      </c>
      <c r="C63" s="69" t="s">
        <v>55</v>
      </c>
      <c r="D63" s="29"/>
      <c r="E63" s="29">
        <v>6000</v>
      </c>
      <c r="F63" s="29">
        <f t="shared" si="11"/>
        <v>6000</v>
      </c>
      <c r="G63" s="29"/>
      <c r="H63" s="29">
        <f t="shared" si="12"/>
        <v>6000</v>
      </c>
    </row>
    <row r="64" spans="1:8" x14ac:dyDescent="0.25">
      <c r="A64" s="31">
        <v>29</v>
      </c>
      <c r="B64" s="69" t="s">
        <v>148</v>
      </c>
      <c r="C64" s="69" t="s">
        <v>223</v>
      </c>
      <c r="D64" s="29"/>
      <c r="E64" s="29">
        <v>10000</v>
      </c>
      <c r="F64" s="29">
        <f t="shared" si="11"/>
        <v>10000</v>
      </c>
      <c r="G64" s="29">
        <v>-1600</v>
      </c>
      <c r="H64" s="29">
        <f t="shared" si="12"/>
        <v>8400</v>
      </c>
    </row>
    <row r="65" spans="1:8" x14ac:dyDescent="0.25">
      <c r="A65" s="31">
        <v>29</v>
      </c>
      <c r="B65" s="69" t="s">
        <v>62</v>
      </c>
      <c r="C65" s="69" t="s">
        <v>63</v>
      </c>
      <c r="D65" s="29"/>
      <c r="E65" s="29">
        <v>3100</v>
      </c>
      <c r="F65" s="29">
        <f t="shared" si="11"/>
        <v>3100</v>
      </c>
      <c r="G65" s="29">
        <v>-1100</v>
      </c>
      <c r="H65" s="29">
        <f t="shared" si="12"/>
        <v>2000</v>
      </c>
    </row>
    <row r="66" spans="1:8" s="4" customFormat="1" x14ac:dyDescent="0.25">
      <c r="A66" s="25"/>
      <c r="B66" s="26" t="s">
        <v>84</v>
      </c>
      <c r="C66" s="26" t="s">
        <v>85</v>
      </c>
      <c r="D66" s="27">
        <f t="shared" ref="D66:H66" si="13">+D67+D99</f>
        <v>590000</v>
      </c>
      <c r="E66" s="27">
        <f t="shared" si="13"/>
        <v>0</v>
      </c>
      <c r="F66" s="27">
        <f t="shared" si="13"/>
        <v>590000</v>
      </c>
      <c r="G66" s="27">
        <f t="shared" si="13"/>
        <v>55300</v>
      </c>
      <c r="H66" s="27">
        <f t="shared" si="13"/>
        <v>645300</v>
      </c>
    </row>
    <row r="67" spans="1:8" s="4" customFormat="1" x14ac:dyDescent="0.25">
      <c r="A67" s="56" t="s">
        <v>124</v>
      </c>
      <c r="B67" s="44"/>
      <c r="C67" s="44" t="s">
        <v>156</v>
      </c>
      <c r="D67" s="57">
        <f t="shared" ref="D67:H67" si="14">SUM(D68:D98)</f>
        <v>590000</v>
      </c>
      <c r="E67" s="57">
        <f t="shared" si="14"/>
        <v>0</v>
      </c>
      <c r="F67" s="57">
        <f t="shared" si="14"/>
        <v>590000</v>
      </c>
      <c r="G67" s="57">
        <f t="shared" si="14"/>
        <v>55300</v>
      </c>
      <c r="H67" s="57">
        <f t="shared" si="14"/>
        <v>645300</v>
      </c>
    </row>
    <row r="68" spans="1:8" s="6" customFormat="1" x14ac:dyDescent="0.25">
      <c r="A68" s="31">
        <v>55</v>
      </c>
      <c r="B68" s="30" t="s">
        <v>86</v>
      </c>
      <c r="C68" s="28" t="s">
        <v>87</v>
      </c>
      <c r="D68" s="24"/>
      <c r="E68" s="24"/>
      <c r="F68" s="24">
        <f t="shared" ref="F68:F98" si="15">+D68+E68</f>
        <v>0</v>
      </c>
      <c r="G68" s="24"/>
      <c r="H68" s="24">
        <f t="shared" ref="H68:H98" si="16">+F68+G68</f>
        <v>0</v>
      </c>
    </row>
    <row r="69" spans="1:8" s="6" customFormat="1" x14ac:dyDescent="0.25">
      <c r="A69" s="31">
        <v>55</v>
      </c>
      <c r="B69" s="30" t="s">
        <v>10</v>
      </c>
      <c r="C69" s="28" t="s">
        <v>216</v>
      </c>
      <c r="D69" s="24"/>
      <c r="E69" s="24">
        <v>500</v>
      </c>
      <c r="F69" s="24">
        <f t="shared" si="15"/>
        <v>500</v>
      </c>
      <c r="G69" s="24"/>
      <c r="H69" s="24">
        <f t="shared" si="16"/>
        <v>500</v>
      </c>
    </row>
    <row r="70" spans="1:8" x14ac:dyDescent="0.25">
      <c r="A70" s="31">
        <v>55</v>
      </c>
      <c r="B70" s="30" t="s">
        <v>12</v>
      </c>
      <c r="C70" s="28" t="s">
        <v>217</v>
      </c>
      <c r="D70" s="24"/>
      <c r="E70" s="24">
        <v>600</v>
      </c>
      <c r="F70" s="24">
        <f t="shared" si="15"/>
        <v>600</v>
      </c>
      <c r="G70" s="24"/>
      <c r="H70" s="24">
        <f t="shared" si="16"/>
        <v>600</v>
      </c>
    </row>
    <row r="71" spans="1:8" x14ac:dyDescent="0.25">
      <c r="A71" s="31">
        <v>55</v>
      </c>
      <c r="B71" s="30">
        <v>32211</v>
      </c>
      <c r="C71" s="28" t="s">
        <v>17</v>
      </c>
      <c r="D71" s="24"/>
      <c r="E71" s="24"/>
      <c r="F71" s="24"/>
      <c r="G71" s="24"/>
      <c r="H71" s="24"/>
    </row>
    <row r="72" spans="1:8" x14ac:dyDescent="0.25">
      <c r="A72" s="31">
        <v>55</v>
      </c>
      <c r="B72" s="30">
        <v>32212</v>
      </c>
      <c r="C72" s="28" t="s">
        <v>19</v>
      </c>
      <c r="D72" s="24"/>
      <c r="E72" s="24"/>
      <c r="F72" s="24"/>
      <c r="G72" s="24"/>
      <c r="H72" s="24"/>
    </row>
    <row r="73" spans="1:8" x14ac:dyDescent="0.25">
      <c r="A73" s="31" t="s">
        <v>124</v>
      </c>
      <c r="B73" s="28" t="s">
        <v>20</v>
      </c>
      <c r="C73" s="28" t="s">
        <v>21</v>
      </c>
      <c r="D73" s="24">
        <v>20000</v>
      </c>
      <c r="E73" s="24">
        <v>5000</v>
      </c>
      <c r="F73" s="24">
        <f t="shared" si="15"/>
        <v>25000</v>
      </c>
      <c r="G73" s="24"/>
      <c r="H73" s="24">
        <f t="shared" si="16"/>
        <v>25000</v>
      </c>
    </row>
    <row r="74" spans="1:8" x14ac:dyDescent="0.25">
      <c r="A74" s="31" t="s">
        <v>124</v>
      </c>
      <c r="B74" s="28" t="s">
        <v>24</v>
      </c>
      <c r="C74" s="28" t="s">
        <v>25</v>
      </c>
      <c r="D74" s="24">
        <v>5000</v>
      </c>
      <c r="E74" s="24"/>
      <c r="F74" s="24">
        <f t="shared" si="15"/>
        <v>5000</v>
      </c>
      <c r="G74" s="24"/>
      <c r="H74" s="24">
        <f t="shared" si="16"/>
        <v>5000</v>
      </c>
    </row>
    <row r="75" spans="1:8" x14ac:dyDescent="0.25">
      <c r="A75" s="31" t="s">
        <v>124</v>
      </c>
      <c r="B75" s="28" t="s">
        <v>108</v>
      </c>
      <c r="C75" s="28" t="s">
        <v>109</v>
      </c>
      <c r="D75" s="24">
        <v>287000</v>
      </c>
      <c r="E75" s="24"/>
      <c r="F75" s="24">
        <f t="shared" si="15"/>
        <v>287000</v>
      </c>
      <c r="G75" s="24">
        <v>-35000</v>
      </c>
      <c r="H75" s="24">
        <f t="shared" si="16"/>
        <v>252000</v>
      </c>
    </row>
    <row r="76" spans="1:8" x14ac:dyDescent="0.25">
      <c r="A76" s="31" t="s">
        <v>124</v>
      </c>
      <c r="B76" s="28" t="s">
        <v>26</v>
      </c>
      <c r="C76" s="28" t="s">
        <v>27</v>
      </c>
      <c r="D76" s="24">
        <v>35000</v>
      </c>
      <c r="E76" s="24">
        <v>-25000</v>
      </c>
      <c r="F76" s="24">
        <f t="shared" si="15"/>
        <v>10000</v>
      </c>
      <c r="G76" s="24">
        <v>-2000</v>
      </c>
      <c r="H76" s="24">
        <f t="shared" si="16"/>
        <v>8000</v>
      </c>
    </row>
    <row r="77" spans="1:8" x14ac:dyDescent="0.25">
      <c r="A77" s="31" t="s">
        <v>124</v>
      </c>
      <c r="B77" s="30">
        <v>32231</v>
      </c>
      <c r="C77" s="28" t="s">
        <v>29</v>
      </c>
      <c r="D77" s="24"/>
      <c r="E77" s="24">
        <v>17100</v>
      </c>
      <c r="F77" s="24">
        <f t="shared" si="15"/>
        <v>17100</v>
      </c>
      <c r="G77" s="24"/>
      <c r="H77" s="24">
        <f t="shared" si="16"/>
        <v>17100</v>
      </c>
    </row>
    <row r="78" spans="1:8" x14ac:dyDescent="0.25">
      <c r="A78" s="31" t="s">
        <v>124</v>
      </c>
      <c r="B78" s="28" t="s">
        <v>135</v>
      </c>
      <c r="C78" s="28" t="s">
        <v>136</v>
      </c>
      <c r="D78" s="24">
        <v>2000</v>
      </c>
      <c r="E78" s="24"/>
      <c r="F78" s="24">
        <f t="shared" si="15"/>
        <v>2000</v>
      </c>
      <c r="G78" s="24"/>
      <c r="H78" s="24">
        <f t="shared" si="16"/>
        <v>2000</v>
      </c>
    </row>
    <row r="79" spans="1:8" x14ac:dyDescent="0.25">
      <c r="A79" s="31" t="s">
        <v>124</v>
      </c>
      <c r="B79" s="30">
        <v>32241</v>
      </c>
      <c r="C79" s="28" t="s">
        <v>31</v>
      </c>
      <c r="D79" s="24"/>
      <c r="E79" s="24"/>
      <c r="F79" s="24"/>
      <c r="G79" s="24"/>
      <c r="H79" s="24"/>
    </row>
    <row r="80" spans="1:8" x14ac:dyDescent="0.25">
      <c r="A80" s="31" t="s">
        <v>124</v>
      </c>
      <c r="B80" s="28" t="s">
        <v>32</v>
      </c>
      <c r="C80" s="28" t="s">
        <v>33</v>
      </c>
      <c r="D80" s="24"/>
      <c r="E80" s="24"/>
      <c r="F80" s="24"/>
      <c r="G80" s="24">
        <v>1000</v>
      </c>
      <c r="H80" s="24">
        <f t="shared" si="16"/>
        <v>1000</v>
      </c>
    </row>
    <row r="81" spans="1:8" s="6" customFormat="1" x14ac:dyDescent="0.25">
      <c r="A81" s="31" t="s">
        <v>124</v>
      </c>
      <c r="B81" s="28" t="s">
        <v>34</v>
      </c>
      <c r="C81" s="28" t="s">
        <v>35</v>
      </c>
      <c r="D81" s="24">
        <v>25000</v>
      </c>
      <c r="E81" s="24">
        <v>5000</v>
      </c>
      <c r="F81" s="24">
        <f t="shared" si="15"/>
        <v>30000</v>
      </c>
      <c r="G81" s="24"/>
      <c r="H81" s="24">
        <f t="shared" si="16"/>
        <v>30000</v>
      </c>
    </row>
    <row r="82" spans="1:8" s="6" customFormat="1" x14ac:dyDescent="0.25">
      <c r="A82" s="31" t="s">
        <v>124</v>
      </c>
      <c r="B82" s="30">
        <v>32271</v>
      </c>
      <c r="C82" s="28" t="s">
        <v>37</v>
      </c>
      <c r="D82" s="24"/>
      <c r="E82" s="24"/>
      <c r="F82" s="24"/>
      <c r="G82" s="24"/>
      <c r="H82" s="24"/>
    </row>
    <row r="83" spans="1:8" s="6" customFormat="1" x14ac:dyDescent="0.25">
      <c r="A83" s="31" t="s">
        <v>124</v>
      </c>
      <c r="B83" s="30" t="s">
        <v>44</v>
      </c>
      <c r="C83" s="28" t="s">
        <v>45</v>
      </c>
      <c r="D83" s="24">
        <v>30000</v>
      </c>
      <c r="E83" s="24"/>
      <c r="F83" s="24">
        <f t="shared" si="15"/>
        <v>30000</v>
      </c>
      <c r="G83" s="24">
        <v>15000</v>
      </c>
      <c r="H83" s="24">
        <f t="shared" si="16"/>
        <v>45000</v>
      </c>
    </row>
    <row r="84" spans="1:8" s="6" customFormat="1" x14ac:dyDescent="0.25">
      <c r="A84" s="31" t="s">
        <v>124</v>
      </c>
      <c r="B84" s="30" t="s">
        <v>46</v>
      </c>
      <c r="C84" s="28" t="s">
        <v>47</v>
      </c>
      <c r="D84" s="24">
        <v>40000</v>
      </c>
      <c r="E84" s="24"/>
      <c r="F84" s="24">
        <f t="shared" si="15"/>
        <v>40000</v>
      </c>
      <c r="G84" s="24"/>
      <c r="H84" s="24">
        <f t="shared" si="16"/>
        <v>40000</v>
      </c>
    </row>
    <row r="85" spans="1:8" s="6" customFormat="1" x14ac:dyDescent="0.25">
      <c r="A85" s="31" t="s">
        <v>124</v>
      </c>
      <c r="B85" s="30" t="s">
        <v>48</v>
      </c>
      <c r="C85" s="28" t="s">
        <v>49</v>
      </c>
      <c r="D85" s="24"/>
      <c r="E85" s="24">
        <v>2800</v>
      </c>
      <c r="F85" s="24">
        <f t="shared" si="15"/>
        <v>2800</v>
      </c>
      <c r="G85" s="24"/>
      <c r="H85" s="24">
        <f t="shared" si="16"/>
        <v>2800</v>
      </c>
    </row>
    <row r="86" spans="1:8" s="6" customFormat="1" x14ac:dyDescent="0.25">
      <c r="A86" s="31" t="s">
        <v>124</v>
      </c>
      <c r="B86" s="30" t="s">
        <v>50</v>
      </c>
      <c r="C86" s="28" t="s">
        <v>51</v>
      </c>
      <c r="D86" s="24"/>
      <c r="E86" s="24">
        <v>3300</v>
      </c>
      <c r="F86" s="24">
        <f t="shared" si="15"/>
        <v>3300</v>
      </c>
      <c r="G86" s="24"/>
      <c r="H86" s="24">
        <f t="shared" si="16"/>
        <v>3300</v>
      </c>
    </row>
    <row r="87" spans="1:8" x14ac:dyDescent="0.25">
      <c r="A87" s="31" t="s">
        <v>124</v>
      </c>
      <c r="B87" s="30" t="s">
        <v>154</v>
      </c>
      <c r="C87" s="28" t="s">
        <v>155</v>
      </c>
      <c r="D87" s="24"/>
      <c r="E87" s="24">
        <v>700</v>
      </c>
      <c r="F87" s="24">
        <f t="shared" si="15"/>
        <v>700</v>
      </c>
      <c r="G87" s="24"/>
      <c r="H87" s="24">
        <f t="shared" si="16"/>
        <v>700</v>
      </c>
    </row>
    <row r="88" spans="1:8" x14ac:dyDescent="0.25">
      <c r="A88" s="31" t="s">
        <v>124</v>
      </c>
      <c r="B88" s="28" t="s">
        <v>125</v>
      </c>
      <c r="C88" s="28" t="s">
        <v>126</v>
      </c>
      <c r="D88" s="24">
        <v>6000</v>
      </c>
      <c r="E88" s="24"/>
      <c r="F88" s="24">
        <f t="shared" si="15"/>
        <v>6000</v>
      </c>
      <c r="G88" s="24"/>
      <c r="H88" s="24">
        <f t="shared" si="16"/>
        <v>6000</v>
      </c>
    </row>
    <row r="89" spans="1:8" x14ac:dyDescent="0.25">
      <c r="A89" s="31" t="s">
        <v>124</v>
      </c>
      <c r="B89" s="28" t="s">
        <v>56</v>
      </c>
      <c r="C89" s="28" t="s">
        <v>57</v>
      </c>
      <c r="D89" s="24"/>
      <c r="E89" s="24"/>
      <c r="F89" s="24"/>
      <c r="G89" s="24"/>
      <c r="H89" s="24"/>
    </row>
    <row r="90" spans="1:8" x14ac:dyDescent="0.25">
      <c r="A90" s="31" t="s">
        <v>124</v>
      </c>
      <c r="B90" s="69" t="s">
        <v>213</v>
      </c>
      <c r="C90" s="69" t="s">
        <v>214</v>
      </c>
      <c r="D90" s="24">
        <v>0</v>
      </c>
      <c r="E90" s="24">
        <v>5000</v>
      </c>
      <c r="F90" s="24">
        <f t="shared" si="15"/>
        <v>5000</v>
      </c>
      <c r="G90" s="24"/>
      <c r="H90" s="24">
        <f t="shared" si="16"/>
        <v>5000</v>
      </c>
    </row>
    <row r="91" spans="1:8" x14ac:dyDescent="0.25">
      <c r="A91" s="31" t="s">
        <v>124</v>
      </c>
      <c r="B91" s="28" t="s">
        <v>114</v>
      </c>
      <c r="C91" s="28" t="s">
        <v>115</v>
      </c>
      <c r="D91" s="29">
        <v>20000</v>
      </c>
      <c r="E91" s="29"/>
      <c r="F91" s="29">
        <f t="shared" si="15"/>
        <v>20000</v>
      </c>
      <c r="G91" s="29">
        <v>27300</v>
      </c>
      <c r="H91" s="29">
        <f t="shared" si="16"/>
        <v>47300</v>
      </c>
    </row>
    <row r="92" spans="1:8" x14ac:dyDescent="0.25">
      <c r="A92" s="31" t="s">
        <v>124</v>
      </c>
      <c r="B92" s="30">
        <v>42212</v>
      </c>
      <c r="C92" s="28" t="s">
        <v>192</v>
      </c>
      <c r="D92" s="29">
        <v>0</v>
      </c>
      <c r="E92" s="29">
        <v>30000</v>
      </c>
      <c r="F92" s="29">
        <f t="shared" si="15"/>
        <v>30000</v>
      </c>
      <c r="G92" s="29">
        <v>35000</v>
      </c>
      <c r="H92" s="29">
        <f t="shared" si="16"/>
        <v>65000</v>
      </c>
    </row>
    <row r="93" spans="1:8" x14ac:dyDescent="0.25">
      <c r="A93" s="31">
        <v>55</v>
      </c>
      <c r="B93" s="30" t="s">
        <v>220</v>
      </c>
      <c r="C93" s="28" t="s">
        <v>221</v>
      </c>
      <c r="D93" s="29"/>
      <c r="E93" s="29">
        <v>10000</v>
      </c>
      <c r="F93" s="29">
        <f t="shared" si="15"/>
        <v>10000</v>
      </c>
      <c r="G93" s="29">
        <v>20000</v>
      </c>
      <c r="H93" s="29">
        <f t="shared" si="16"/>
        <v>30000</v>
      </c>
    </row>
    <row r="94" spans="1:8" x14ac:dyDescent="0.25">
      <c r="A94" s="31">
        <v>55</v>
      </c>
      <c r="B94" s="30" t="s">
        <v>274</v>
      </c>
      <c r="C94" s="28" t="s">
        <v>275</v>
      </c>
      <c r="D94" s="29"/>
      <c r="E94" s="29"/>
      <c r="F94" s="29"/>
      <c r="G94" s="29"/>
      <c r="H94" s="29"/>
    </row>
    <row r="95" spans="1:8" x14ac:dyDescent="0.25">
      <c r="A95" s="31">
        <v>55</v>
      </c>
      <c r="B95" s="30" t="s">
        <v>271</v>
      </c>
      <c r="C95" s="28" t="s">
        <v>193</v>
      </c>
      <c r="D95" s="29"/>
      <c r="E95" s="29"/>
      <c r="F95" s="29"/>
      <c r="G95" s="29"/>
      <c r="H95" s="29"/>
    </row>
    <row r="96" spans="1:8" x14ac:dyDescent="0.25">
      <c r="A96" s="31">
        <v>55</v>
      </c>
      <c r="B96" s="30">
        <v>42272</v>
      </c>
      <c r="C96" s="28" t="s">
        <v>266</v>
      </c>
      <c r="D96" s="29"/>
      <c r="E96" s="29"/>
      <c r="F96" s="29">
        <f t="shared" si="15"/>
        <v>0</v>
      </c>
      <c r="G96" s="29"/>
      <c r="H96" s="29">
        <f t="shared" si="16"/>
        <v>0</v>
      </c>
    </row>
    <row r="97" spans="1:8" x14ac:dyDescent="0.25">
      <c r="A97" s="31" t="s">
        <v>124</v>
      </c>
      <c r="B97" s="28" t="s">
        <v>165</v>
      </c>
      <c r="C97" s="28" t="s">
        <v>166</v>
      </c>
      <c r="D97" s="29">
        <v>120000</v>
      </c>
      <c r="E97" s="29">
        <v>-62000</v>
      </c>
      <c r="F97" s="29">
        <f t="shared" si="15"/>
        <v>58000</v>
      </c>
      <c r="G97" s="29">
        <v>-11000</v>
      </c>
      <c r="H97" s="29">
        <f t="shared" si="16"/>
        <v>47000</v>
      </c>
    </row>
    <row r="98" spans="1:8" s="4" customFormat="1" x14ac:dyDescent="0.25">
      <c r="A98" s="31" t="s">
        <v>124</v>
      </c>
      <c r="B98" s="28" t="s">
        <v>116</v>
      </c>
      <c r="C98" s="28" t="s">
        <v>117</v>
      </c>
      <c r="D98" s="29">
        <v>0</v>
      </c>
      <c r="E98" s="29">
        <v>7000</v>
      </c>
      <c r="F98" s="29">
        <f t="shared" si="15"/>
        <v>7000</v>
      </c>
      <c r="G98" s="29">
        <v>5000</v>
      </c>
      <c r="H98" s="29">
        <f t="shared" si="16"/>
        <v>12000</v>
      </c>
    </row>
    <row r="99" spans="1:8" x14ac:dyDescent="0.25">
      <c r="A99" s="32">
        <v>29</v>
      </c>
      <c r="B99" s="33"/>
      <c r="C99" s="33" t="s">
        <v>189</v>
      </c>
      <c r="D99" s="34">
        <f>SUM(D100:D105)</f>
        <v>0</v>
      </c>
      <c r="E99" s="34">
        <f t="shared" ref="E99:F99" si="17">SUM(E100:E105)</f>
        <v>0</v>
      </c>
      <c r="F99" s="34">
        <f t="shared" si="17"/>
        <v>0</v>
      </c>
      <c r="G99" s="34">
        <f>SUM(G100:G105)</f>
        <v>0</v>
      </c>
      <c r="H99" s="34">
        <f>SUM(H100:H105)</f>
        <v>0</v>
      </c>
    </row>
    <row r="100" spans="1:8" x14ac:dyDescent="0.25">
      <c r="A100" s="31">
        <v>29</v>
      </c>
      <c r="B100" s="30">
        <v>32241</v>
      </c>
      <c r="C100" s="28" t="s">
        <v>191</v>
      </c>
      <c r="D100" s="24"/>
      <c r="E100" s="24"/>
      <c r="F100" s="24">
        <f t="shared" ref="F100:F105" si="18">+D100+E100</f>
        <v>0</v>
      </c>
      <c r="G100" s="24"/>
      <c r="H100" s="24">
        <f t="shared" ref="H100:H105" si="19">+F100+G100</f>
        <v>0</v>
      </c>
    </row>
    <row r="101" spans="1:8" x14ac:dyDescent="0.25">
      <c r="A101" s="31">
        <v>29</v>
      </c>
      <c r="B101" s="28" t="s">
        <v>44</v>
      </c>
      <c r="C101" s="28" t="s">
        <v>45</v>
      </c>
      <c r="D101" s="24"/>
      <c r="E101" s="24"/>
      <c r="F101" s="24">
        <f t="shared" si="18"/>
        <v>0</v>
      </c>
      <c r="G101" s="24"/>
      <c r="H101" s="24">
        <f t="shared" si="19"/>
        <v>0</v>
      </c>
    </row>
    <row r="102" spans="1:8" x14ac:dyDescent="0.25">
      <c r="A102" s="31">
        <v>29</v>
      </c>
      <c r="B102" s="28" t="s">
        <v>46</v>
      </c>
      <c r="C102" s="28" t="s">
        <v>47</v>
      </c>
      <c r="D102" s="24"/>
      <c r="E102" s="24"/>
      <c r="F102" s="24">
        <f t="shared" si="18"/>
        <v>0</v>
      </c>
      <c r="G102" s="24"/>
      <c r="H102" s="24">
        <f t="shared" si="19"/>
        <v>0</v>
      </c>
    </row>
    <row r="103" spans="1:8" x14ac:dyDescent="0.25">
      <c r="A103" s="31">
        <v>29</v>
      </c>
      <c r="B103" s="30">
        <v>42212</v>
      </c>
      <c r="C103" s="28" t="s">
        <v>192</v>
      </c>
      <c r="D103" s="24"/>
      <c r="E103" s="24"/>
      <c r="F103" s="24">
        <f t="shared" si="18"/>
        <v>0</v>
      </c>
      <c r="G103" s="24"/>
      <c r="H103" s="24">
        <f t="shared" si="19"/>
        <v>0</v>
      </c>
    </row>
    <row r="104" spans="1:8" x14ac:dyDescent="0.25">
      <c r="A104" s="31">
        <v>29</v>
      </c>
      <c r="B104" s="30">
        <v>42271</v>
      </c>
      <c r="C104" s="28" t="s">
        <v>193</v>
      </c>
      <c r="D104" s="24"/>
      <c r="E104" s="24"/>
      <c r="F104" s="24">
        <f t="shared" si="18"/>
        <v>0</v>
      </c>
      <c r="G104" s="24"/>
      <c r="H104" s="24">
        <f t="shared" si="19"/>
        <v>0</v>
      </c>
    </row>
    <row r="105" spans="1:8" x14ac:dyDescent="0.25">
      <c r="A105" s="31">
        <v>29</v>
      </c>
      <c r="B105" s="30" t="s">
        <v>165</v>
      </c>
      <c r="C105" s="28" t="s">
        <v>166</v>
      </c>
      <c r="D105" s="24"/>
      <c r="E105" s="24"/>
      <c r="F105" s="24">
        <f t="shared" si="18"/>
        <v>0</v>
      </c>
      <c r="G105" s="24"/>
      <c r="H105" s="24">
        <f t="shared" si="19"/>
        <v>0</v>
      </c>
    </row>
    <row r="106" spans="1:8" x14ac:dyDescent="0.25">
      <c r="A106" s="25"/>
      <c r="B106" s="26" t="s">
        <v>127</v>
      </c>
      <c r="C106" s="26" t="s">
        <v>128</v>
      </c>
      <c r="D106" s="27">
        <f t="shared" ref="D106:H106" si="20">D107</f>
        <v>416000</v>
      </c>
      <c r="E106" s="27">
        <f t="shared" si="20"/>
        <v>0</v>
      </c>
      <c r="F106" s="27">
        <f t="shared" si="20"/>
        <v>416000</v>
      </c>
      <c r="G106" s="27">
        <f t="shared" si="20"/>
        <v>-77000</v>
      </c>
      <c r="H106" s="27">
        <f t="shared" si="20"/>
        <v>339000</v>
      </c>
    </row>
    <row r="107" spans="1:8" s="7" customFormat="1" x14ac:dyDescent="0.25">
      <c r="A107" s="46" t="s">
        <v>124</v>
      </c>
      <c r="B107" s="28" t="s">
        <v>116</v>
      </c>
      <c r="C107" s="28" t="s">
        <v>117</v>
      </c>
      <c r="D107" s="45">
        <v>416000</v>
      </c>
      <c r="E107" s="45"/>
      <c r="F107" s="45">
        <f>+D107+E107</f>
        <v>416000</v>
      </c>
      <c r="G107" s="45">
        <v>-77000</v>
      </c>
      <c r="H107" s="45">
        <f>+F107+G107</f>
        <v>339000</v>
      </c>
    </row>
    <row r="108" spans="1:8" s="7" customFormat="1" x14ac:dyDescent="0.25">
      <c r="A108" s="48"/>
      <c r="B108" s="49">
        <v>18057</v>
      </c>
      <c r="C108" s="50" t="s">
        <v>111</v>
      </c>
      <c r="D108" s="51">
        <f t="shared" ref="D108:H109" si="21">D109</f>
        <v>8600</v>
      </c>
      <c r="E108" s="51">
        <f t="shared" si="21"/>
        <v>-4000</v>
      </c>
      <c r="F108" s="51">
        <f t="shared" si="21"/>
        <v>4600</v>
      </c>
      <c r="G108" s="51">
        <f t="shared" si="21"/>
        <v>4000</v>
      </c>
      <c r="H108" s="51">
        <f t="shared" si="21"/>
        <v>8600</v>
      </c>
    </row>
    <row r="109" spans="1:8" s="7" customFormat="1" x14ac:dyDescent="0.25">
      <c r="A109" s="48"/>
      <c r="B109" s="49">
        <v>18057001</v>
      </c>
      <c r="C109" s="50" t="s">
        <v>113</v>
      </c>
      <c r="D109" s="51">
        <f t="shared" si="21"/>
        <v>8600</v>
      </c>
      <c r="E109" s="51">
        <f t="shared" si="21"/>
        <v>-4000</v>
      </c>
      <c r="F109" s="51">
        <f t="shared" si="21"/>
        <v>4600</v>
      </c>
      <c r="G109" s="51">
        <f t="shared" si="21"/>
        <v>4000</v>
      </c>
      <c r="H109" s="51">
        <f t="shared" si="21"/>
        <v>8600</v>
      </c>
    </row>
    <row r="110" spans="1:8" s="6" customFormat="1" x14ac:dyDescent="0.25">
      <c r="A110" s="32" t="s">
        <v>123</v>
      </c>
      <c r="B110" s="33"/>
      <c r="C110" s="33" t="s">
        <v>157</v>
      </c>
      <c r="D110" s="34">
        <f t="shared" ref="D110:H110" si="22">SUM(D111:D113)</f>
        <v>8600</v>
      </c>
      <c r="E110" s="34">
        <f t="shared" si="22"/>
        <v>-4000</v>
      </c>
      <c r="F110" s="34">
        <f t="shared" si="22"/>
        <v>4600</v>
      </c>
      <c r="G110" s="34">
        <f t="shared" si="22"/>
        <v>4000</v>
      </c>
      <c r="H110" s="34">
        <f t="shared" si="22"/>
        <v>8600</v>
      </c>
    </row>
    <row r="111" spans="1:8" s="6" customFormat="1" x14ac:dyDescent="0.25">
      <c r="A111" s="31">
        <v>25</v>
      </c>
      <c r="B111" s="30">
        <v>42231</v>
      </c>
      <c r="C111" s="28" t="s">
        <v>221</v>
      </c>
      <c r="D111" s="24"/>
      <c r="E111" s="24"/>
      <c r="F111" s="24"/>
      <c r="G111" s="24"/>
      <c r="H111" s="24"/>
    </row>
    <row r="112" spans="1:8" x14ac:dyDescent="0.25">
      <c r="A112" s="31">
        <v>25</v>
      </c>
      <c r="B112" s="30" t="s">
        <v>165</v>
      </c>
      <c r="C112" s="28" t="s">
        <v>166</v>
      </c>
      <c r="D112" s="24">
        <v>5000</v>
      </c>
      <c r="E112" s="24">
        <v>-2400</v>
      </c>
      <c r="F112" s="24">
        <f>+D112+E112</f>
        <v>2600</v>
      </c>
      <c r="G112" s="24">
        <v>2500</v>
      </c>
      <c r="H112" s="24">
        <f>+F112+G112</f>
        <v>5100</v>
      </c>
    </row>
    <row r="113" spans="1:8" s="6" customFormat="1" x14ac:dyDescent="0.25">
      <c r="A113" s="31" t="s">
        <v>123</v>
      </c>
      <c r="B113" s="28" t="s">
        <v>116</v>
      </c>
      <c r="C113" s="28" t="s">
        <v>117</v>
      </c>
      <c r="D113" s="24">
        <v>3600</v>
      </c>
      <c r="E113" s="24">
        <v>-1600</v>
      </c>
      <c r="F113" s="24">
        <f>+D113+E113</f>
        <v>2000</v>
      </c>
      <c r="G113" s="24">
        <v>1500</v>
      </c>
      <c r="H113" s="24">
        <f>+F113+G113</f>
        <v>3500</v>
      </c>
    </row>
    <row r="114" spans="1:8" x14ac:dyDescent="0.25">
      <c r="A114" s="38"/>
      <c r="B114" s="39"/>
      <c r="C114" s="39"/>
      <c r="D114" s="39"/>
      <c r="E114" s="39"/>
      <c r="F114" s="39"/>
      <c r="G114" s="39"/>
      <c r="H114" s="39"/>
    </row>
    <row r="117" spans="1:8" x14ac:dyDescent="0.25">
      <c r="C117" s="3" t="s">
        <v>132</v>
      </c>
      <c r="D117" s="1">
        <f t="shared" ref="D117:H117" si="23">D10</f>
        <v>14240400</v>
      </c>
      <c r="E117" s="1">
        <f t="shared" si="23"/>
        <v>372500</v>
      </c>
      <c r="F117" s="1">
        <f t="shared" si="23"/>
        <v>14612900</v>
      </c>
      <c r="G117" s="1">
        <f t="shared" si="23"/>
        <v>85000</v>
      </c>
      <c r="H117" s="1">
        <f t="shared" si="23"/>
        <v>14697900</v>
      </c>
    </row>
    <row r="118" spans="1:8" x14ac:dyDescent="0.25">
      <c r="C118" s="3" t="s">
        <v>133</v>
      </c>
      <c r="D118" s="1">
        <f t="shared" ref="D118:H118" si="24">D110</f>
        <v>8600</v>
      </c>
      <c r="E118" s="1">
        <f t="shared" si="24"/>
        <v>-4000</v>
      </c>
      <c r="F118" s="1">
        <f t="shared" si="24"/>
        <v>4600</v>
      </c>
      <c r="G118" s="1">
        <f t="shared" si="24"/>
        <v>4000</v>
      </c>
      <c r="H118" s="1">
        <f t="shared" si="24"/>
        <v>8600</v>
      </c>
    </row>
    <row r="119" spans="1:8" x14ac:dyDescent="0.25">
      <c r="C119" s="3" t="s">
        <v>134</v>
      </c>
      <c r="D119" s="1">
        <f t="shared" ref="D119:H119" si="25">+D67+D107+D29</f>
        <v>1171400</v>
      </c>
      <c r="E119" s="1">
        <f t="shared" si="25"/>
        <v>4314.07</v>
      </c>
      <c r="F119" s="1">
        <f t="shared" si="25"/>
        <v>1175714.07</v>
      </c>
      <c r="G119" s="1">
        <f t="shared" si="25"/>
        <v>-17200</v>
      </c>
      <c r="H119" s="1">
        <f t="shared" si="25"/>
        <v>1158514.07</v>
      </c>
    </row>
    <row r="120" spans="1:8" x14ac:dyDescent="0.25">
      <c r="C120" s="3" t="s">
        <v>188</v>
      </c>
      <c r="D120" s="1">
        <f t="shared" ref="D120:H120" si="26">+D50+D99</f>
        <v>0</v>
      </c>
      <c r="E120" s="1">
        <f t="shared" si="26"/>
        <v>28200</v>
      </c>
      <c r="F120" s="1">
        <f t="shared" si="26"/>
        <v>28200</v>
      </c>
      <c r="G120" s="1">
        <f t="shared" si="26"/>
        <v>0</v>
      </c>
      <c r="H120" s="1">
        <f t="shared" si="26"/>
        <v>28200</v>
      </c>
    </row>
    <row r="121" spans="1:8" x14ac:dyDescent="0.25">
      <c r="D121" s="4">
        <f t="shared" ref="D121:F121" si="27">SUM(D117:D120)</f>
        <v>15420400</v>
      </c>
      <c r="E121" s="4">
        <f t="shared" si="27"/>
        <v>401014.07</v>
      </c>
      <c r="F121" s="4">
        <f t="shared" si="27"/>
        <v>15821414.07</v>
      </c>
      <c r="G121" s="4">
        <f>SUM(G117:G120)</f>
        <v>71800</v>
      </c>
      <c r="H121" s="4">
        <f>SUM(H117:H120)</f>
        <v>15893214.07</v>
      </c>
    </row>
    <row r="122" spans="1:8" x14ac:dyDescent="0.25">
      <c r="D122" s="1">
        <f t="shared" ref="D122:H122" si="28">+D121-D8</f>
        <v>0</v>
      </c>
      <c r="E122" s="1">
        <f t="shared" si="28"/>
        <v>0</v>
      </c>
      <c r="F122" s="1">
        <f t="shared" si="28"/>
        <v>0</v>
      </c>
      <c r="G122" s="1">
        <f t="shared" si="28"/>
        <v>0</v>
      </c>
      <c r="H122" s="1">
        <f t="shared" si="28"/>
        <v>0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4" verticalDpi="4294967294" r:id="rId1"/>
  <rowBreaks count="1" manualBreakCount="1">
    <brk id="26" max="10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N42"/>
  <sheetViews>
    <sheetView topLeftCell="A7" workbookViewId="0">
      <pane xSplit="3" ySplit="1" topLeftCell="D8" activePane="bottomRight" state="frozen"/>
      <selection activeCell="C1" sqref="C1:F1048576"/>
      <selection pane="topRight" activeCell="C1" sqref="C1:F1048576"/>
      <selection pane="bottomLeft" activeCell="C1" sqref="C1:F1048576"/>
      <selection pane="bottomRight" activeCell="D8" sqref="D8"/>
    </sheetView>
  </sheetViews>
  <sheetFormatPr defaultRowHeight="15" x14ac:dyDescent="0.25"/>
  <cols>
    <col min="1" max="1" width="9" bestFit="1" customWidth="1" collapsed="1"/>
    <col min="2" max="2" width="6.85546875" bestFit="1" customWidth="1" collapsed="1"/>
    <col min="3" max="3" width="77.28515625" bestFit="1" customWidth="1" collapsed="1"/>
    <col min="4" max="4" width="14.28515625" bestFit="1" customWidth="1" collapsed="1"/>
    <col min="5" max="5" width="14.28515625" customWidth="1" collapsed="1"/>
    <col min="6" max="8" width="14.28515625" customWidth="1"/>
    <col min="10" max="10" width="11.7109375" bestFit="1" customWidth="1"/>
    <col min="11" max="11" width="10.85546875" bestFit="1" customWidth="1"/>
    <col min="12" max="12" width="13.5703125" bestFit="1" customWidth="1"/>
    <col min="14" max="14" width="14.28515625" bestFit="1" customWidth="1"/>
  </cols>
  <sheetData>
    <row r="1" spans="1:8" hidden="1" x14ac:dyDescent="0.25"/>
    <row r="2" spans="1:8" hidden="1" x14ac:dyDescent="0.25"/>
    <row r="3" spans="1:8" hidden="1" x14ac:dyDescent="0.25"/>
    <row r="4" spans="1:8" ht="15.75" hidden="1" x14ac:dyDescent="0.25">
      <c r="C4" s="5" t="str">
        <f>'prorač. '!C3</f>
        <v>OSNOVNA ŠKOLA I. GUNDULIĆ</v>
      </c>
    </row>
    <row r="5" spans="1:8" hidden="1" x14ac:dyDescent="0.25"/>
    <row r="6" spans="1:8" hidden="1" x14ac:dyDescent="0.25"/>
    <row r="7" spans="1:8" x14ac:dyDescent="0.25">
      <c r="A7" s="10" t="s">
        <v>0</v>
      </c>
      <c r="B7" s="10" t="s">
        <v>1</v>
      </c>
      <c r="C7" s="10" t="s">
        <v>167</v>
      </c>
      <c r="D7" s="18" t="s">
        <v>212</v>
      </c>
      <c r="E7" s="18" t="s">
        <v>257</v>
      </c>
      <c r="F7" s="18" t="s">
        <v>262</v>
      </c>
      <c r="G7" s="18" t="s">
        <v>257</v>
      </c>
      <c r="H7" s="18" t="s">
        <v>263</v>
      </c>
    </row>
    <row r="8" spans="1:8" s="9" customFormat="1" x14ac:dyDescent="0.25">
      <c r="A8" s="58"/>
      <c r="B8" s="58"/>
      <c r="C8" s="59" t="s">
        <v>157</v>
      </c>
      <c r="D8" s="60">
        <f t="shared" ref="D8:F8" si="0">SUM(D9:D12)</f>
        <v>8600</v>
      </c>
      <c r="E8" s="60">
        <f t="shared" si="0"/>
        <v>-4000</v>
      </c>
      <c r="F8" s="60">
        <f t="shared" si="0"/>
        <v>4600</v>
      </c>
      <c r="G8" s="60">
        <f>SUM(G9:G12)</f>
        <v>4000</v>
      </c>
      <c r="H8" s="60">
        <f>SUM(H9:H12)</f>
        <v>8600</v>
      </c>
    </row>
    <row r="9" spans="1:8" x14ac:dyDescent="0.25">
      <c r="A9" s="30" t="s">
        <v>123</v>
      </c>
      <c r="B9" s="30">
        <v>65269</v>
      </c>
      <c r="C9" s="28" t="s">
        <v>185</v>
      </c>
      <c r="D9" s="29">
        <v>1000</v>
      </c>
      <c r="E9" s="29">
        <v>-1000</v>
      </c>
      <c r="F9" s="29">
        <f>+D9+E9</f>
        <v>0</v>
      </c>
      <c r="G9" s="29"/>
      <c r="H9" s="29">
        <f>+F9+G9</f>
        <v>0</v>
      </c>
    </row>
    <row r="10" spans="1:8" x14ac:dyDescent="0.25">
      <c r="A10" s="28" t="s">
        <v>123</v>
      </c>
      <c r="B10" s="30" t="s">
        <v>168</v>
      </c>
      <c r="C10" s="28" t="s">
        <v>169</v>
      </c>
      <c r="D10" s="29">
        <v>100</v>
      </c>
      <c r="E10" s="29"/>
      <c r="F10" s="29">
        <f>+D10+E10</f>
        <v>100</v>
      </c>
      <c r="G10" s="29"/>
      <c r="H10" s="29">
        <f>+F10+G10</f>
        <v>100</v>
      </c>
    </row>
    <row r="11" spans="1:8" x14ac:dyDescent="0.25">
      <c r="A11" s="28" t="s">
        <v>123</v>
      </c>
      <c r="B11" s="30" t="s">
        <v>170</v>
      </c>
      <c r="C11" s="28" t="s">
        <v>171</v>
      </c>
      <c r="D11" s="29">
        <v>3000</v>
      </c>
      <c r="E11" s="29">
        <v>1500</v>
      </c>
      <c r="F11" s="29">
        <f>+D11+E11</f>
        <v>4500</v>
      </c>
      <c r="G11" s="29">
        <v>-1000</v>
      </c>
      <c r="H11" s="29">
        <f>+F11+G11</f>
        <v>3500</v>
      </c>
    </row>
    <row r="12" spans="1:8" x14ac:dyDescent="0.25">
      <c r="A12" s="30">
        <v>25</v>
      </c>
      <c r="B12" s="30">
        <v>66151</v>
      </c>
      <c r="C12" s="28" t="s">
        <v>187</v>
      </c>
      <c r="D12" s="29">
        <v>4500</v>
      </c>
      <c r="E12" s="29">
        <v>-4500</v>
      </c>
      <c r="F12" s="29">
        <f>+D12+E12</f>
        <v>0</v>
      </c>
      <c r="G12" s="29">
        <v>5000</v>
      </c>
      <c r="H12" s="29">
        <f>+F12+G12</f>
        <v>5000</v>
      </c>
    </row>
    <row r="13" spans="1:8" s="9" customFormat="1" x14ac:dyDescent="0.25">
      <c r="A13" s="33"/>
      <c r="B13" s="61"/>
      <c r="C13" s="33" t="s">
        <v>172</v>
      </c>
      <c r="D13" s="34">
        <f t="shared" ref="D13:H13" si="1">D14</f>
        <v>14240400</v>
      </c>
      <c r="E13" s="34">
        <f t="shared" si="1"/>
        <v>372500</v>
      </c>
      <c r="F13" s="34">
        <f t="shared" si="1"/>
        <v>14612900</v>
      </c>
      <c r="G13" s="34">
        <f t="shared" si="1"/>
        <v>85000</v>
      </c>
      <c r="H13" s="34">
        <f t="shared" si="1"/>
        <v>14697900</v>
      </c>
    </row>
    <row r="14" spans="1:8" x14ac:dyDescent="0.25">
      <c r="A14" s="28" t="s">
        <v>120</v>
      </c>
      <c r="B14" s="30" t="s">
        <v>173</v>
      </c>
      <c r="C14" s="28" t="s">
        <v>174</v>
      </c>
      <c r="D14" s="29">
        <v>14240400</v>
      </c>
      <c r="E14" s="29">
        <f>+vanpror.!E10</f>
        <v>372500</v>
      </c>
      <c r="F14" s="29">
        <f>+D14+E14</f>
        <v>14612900</v>
      </c>
      <c r="G14" s="29">
        <v>85000</v>
      </c>
      <c r="H14" s="29">
        <f>+F14+G14</f>
        <v>14697900</v>
      </c>
    </row>
    <row r="15" spans="1:8" s="9" customFormat="1" x14ac:dyDescent="0.25">
      <c r="A15" s="33"/>
      <c r="B15" s="61"/>
      <c r="C15" s="33" t="s">
        <v>156</v>
      </c>
      <c r="D15" s="34">
        <f t="shared" ref="D15:F15" si="2">SUM(D16:D23)</f>
        <v>1162400</v>
      </c>
      <c r="E15" s="34">
        <f t="shared" si="2"/>
        <v>0</v>
      </c>
      <c r="F15" s="34">
        <f t="shared" si="2"/>
        <v>1162400</v>
      </c>
      <c r="G15" s="34">
        <f>SUM(G16:G23)</f>
        <v>-17200</v>
      </c>
      <c r="H15" s="34">
        <f>SUM(H16:H23)</f>
        <v>1145200</v>
      </c>
    </row>
    <row r="16" spans="1:8" x14ac:dyDescent="0.25">
      <c r="A16" s="28" t="s">
        <v>124</v>
      </c>
      <c r="B16" s="30" t="s">
        <v>173</v>
      </c>
      <c r="C16" s="28" t="s">
        <v>174</v>
      </c>
      <c r="D16" s="29">
        <v>145000</v>
      </c>
      <c r="E16" s="29"/>
      <c r="F16" s="29">
        <f t="shared" ref="F16:F23" si="3">+D16+E16</f>
        <v>145000</v>
      </c>
      <c r="G16" s="29"/>
      <c r="H16" s="29">
        <f t="shared" ref="H16:H23" si="4">+F16+G16</f>
        <v>145000</v>
      </c>
    </row>
    <row r="17" spans="1:12" x14ac:dyDescent="0.25">
      <c r="A17" s="28" t="s">
        <v>124</v>
      </c>
      <c r="B17" s="30" t="s">
        <v>175</v>
      </c>
      <c r="C17" s="28" t="s">
        <v>176</v>
      </c>
      <c r="D17" s="29">
        <v>7000</v>
      </c>
      <c r="E17" s="29"/>
      <c r="F17" s="29">
        <f t="shared" si="3"/>
        <v>7000</v>
      </c>
      <c r="G17" s="29">
        <v>9000</v>
      </c>
      <c r="H17" s="29">
        <f t="shared" si="4"/>
        <v>16000</v>
      </c>
      <c r="L17" s="14"/>
    </row>
    <row r="18" spans="1:12" x14ac:dyDescent="0.25">
      <c r="A18" s="28" t="s">
        <v>124</v>
      </c>
      <c r="B18" s="30" t="s">
        <v>177</v>
      </c>
      <c r="C18" s="28" t="s">
        <v>178</v>
      </c>
      <c r="D18" s="29">
        <v>416000</v>
      </c>
      <c r="E18" s="29"/>
      <c r="F18" s="29">
        <f t="shared" si="3"/>
        <v>416000</v>
      </c>
      <c r="G18" s="29">
        <v>-77000</v>
      </c>
      <c r="H18" s="29">
        <f t="shared" si="4"/>
        <v>339000</v>
      </c>
      <c r="J18" s="1"/>
    </row>
    <row r="19" spans="1:12" x14ac:dyDescent="0.25">
      <c r="A19" s="28" t="s">
        <v>124</v>
      </c>
      <c r="B19" s="30" t="s">
        <v>179</v>
      </c>
      <c r="C19" s="28" t="s">
        <v>180</v>
      </c>
      <c r="D19" s="29">
        <v>590000</v>
      </c>
      <c r="E19" s="29"/>
      <c r="F19" s="29">
        <f t="shared" si="3"/>
        <v>590000</v>
      </c>
      <c r="G19" s="29">
        <v>50000</v>
      </c>
      <c r="H19" s="29">
        <f t="shared" si="4"/>
        <v>640000</v>
      </c>
    </row>
    <row r="20" spans="1:12" x14ac:dyDescent="0.25">
      <c r="A20" s="28"/>
      <c r="B20" s="30">
        <v>65269</v>
      </c>
      <c r="C20" s="28" t="s">
        <v>185</v>
      </c>
      <c r="D20" s="29"/>
      <c r="E20" s="29"/>
      <c r="F20" s="29">
        <f t="shared" si="3"/>
        <v>0</v>
      </c>
      <c r="G20" s="29">
        <v>1100</v>
      </c>
      <c r="H20" s="29">
        <f t="shared" si="4"/>
        <v>1100</v>
      </c>
    </row>
    <row r="21" spans="1:12" x14ac:dyDescent="0.25">
      <c r="A21" s="30" t="s">
        <v>124</v>
      </c>
      <c r="B21" s="30">
        <v>66313</v>
      </c>
      <c r="C21" s="28" t="s">
        <v>186</v>
      </c>
      <c r="D21" s="29">
        <v>3000</v>
      </c>
      <c r="E21" s="29"/>
      <c r="F21" s="29">
        <f t="shared" si="3"/>
        <v>3000</v>
      </c>
      <c r="G21" s="29"/>
      <c r="H21" s="29">
        <f t="shared" si="4"/>
        <v>3000</v>
      </c>
    </row>
    <row r="22" spans="1:12" x14ac:dyDescent="0.25">
      <c r="A22" s="30"/>
      <c r="B22" s="30">
        <v>66323</v>
      </c>
      <c r="C22" s="28" t="s">
        <v>267</v>
      </c>
      <c r="D22" s="29"/>
      <c r="E22" s="29"/>
      <c r="F22" s="29"/>
      <c r="G22" s="29"/>
      <c r="H22" s="29"/>
    </row>
    <row r="23" spans="1:12" x14ac:dyDescent="0.25">
      <c r="A23" s="28" t="s">
        <v>124</v>
      </c>
      <c r="B23" s="30" t="s">
        <v>181</v>
      </c>
      <c r="C23" s="28" t="s">
        <v>182</v>
      </c>
      <c r="D23" s="29">
        <v>1400</v>
      </c>
      <c r="E23" s="29"/>
      <c r="F23" s="29">
        <f t="shared" si="3"/>
        <v>1400</v>
      </c>
      <c r="G23" s="29">
        <v>-300</v>
      </c>
      <c r="H23" s="29">
        <f t="shared" si="4"/>
        <v>1100</v>
      </c>
    </row>
    <row r="24" spans="1:12" s="9" customFormat="1" x14ac:dyDescent="0.25">
      <c r="A24" s="33"/>
      <c r="B24" s="61"/>
      <c r="C24" s="33" t="s">
        <v>189</v>
      </c>
      <c r="D24" s="34">
        <f t="shared" ref="D24:H24" si="5">+D25</f>
        <v>0</v>
      </c>
      <c r="E24" s="34">
        <f t="shared" si="5"/>
        <v>28200</v>
      </c>
      <c r="F24" s="34">
        <f t="shared" si="5"/>
        <v>28200</v>
      </c>
      <c r="G24" s="34">
        <f t="shared" si="5"/>
        <v>0</v>
      </c>
      <c r="H24" s="34">
        <f t="shared" si="5"/>
        <v>28200</v>
      </c>
    </row>
    <row r="25" spans="1:12" x14ac:dyDescent="0.25">
      <c r="A25" s="62">
        <v>29</v>
      </c>
      <c r="B25" s="62">
        <v>92211</v>
      </c>
      <c r="C25" s="63" t="s">
        <v>190</v>
      </c>
      <c r="D25" s="64"/>
      <c r="E25" s="64">
        <v>28200</v>
      </c>
      <c r="F25" s="64">
        <f>+D25+E25</f>
        <v>28200</v>
      </c>
      <c r="G25" s="64"/>
      <c r="H25" s="64">
        <f>+F25+G25</f>
        <v>28200</v>
      </c>
    </row>
    <row r="26" spans="1:12" x14ac:dyDescent="0.25">
      <c r="A26" s="11"/>
      <c r="B26" s="11"/>
      <c r="C26" s="11"/>
      <c r="D26" s="11"/>
      <c r="E26" s="11"/>
      <c r="F26" s="11"/>
      <c r="G26" s="11"/>
      <c r="H26" s="11"/>
    </row>
    <row r="28" spans="1:12" x14ac:dyDescent="0.25">
      <c r="C28" s="12" t="s">
        <v>183</v>
      </c>
      <c r="D28" s="4">
        <f t="shared" ref="D28:F28" si="6">+D8+D13+D15+D24</f>
        <v>15411400</v>
      </c>
      <c r="E28" s="4">
        <f t="shared" si="6"/>
        <v>396700</v>
      </c>
      <c r="F28" s="4">
        <f t="shared" si="6"/>
        <v>15808100</v>
      </c>
      <c r="G28" s="4">
        <f>+G8+G13+G15+G24</f>
        <v>71800</v>
      </c>
      <c r="H28" s="4">
        <f>+H8+H13+H15+H24</f>
        <v>15879900</v>
      </c>
    </row>
    <row r="29" spans="1:12" ht="15.75" x14ac:dyDescent="0.25">
      <c r="C29" s="13"/>
      <c r="D29" s="13"/>
      <c r="E29" s="13"/>
      <c r="F29" s="13"/>
      <c r="G29" s="13"/>
      <c r="H29" s="13"/>
      <c r="J29" s="66"/>
    </row>
    <row r="30" spans="1:12" x14ac:dyDescent="0.25">
      <c r="C30" s="3" t="s">
        <v>132</v>
      </c>
      <c r="D30" s="14">
        <f>+D13</f>
        <v>14240400</v>
      </c>
      <c r="E30" s="14">
        <f t="shared" ref="E30:F30" si="7">+E13</f>
        <v>372500</v>
      </c>
      <c r="F30" s="14">
        <f t="shared" si="7"/>
        <v>14612900</v>
      </c>
      <c r="G30" s="14">
        <f>+G13</f>
        <v>85000</v>
      </c>
      <c r="H30" s="14">
        <f>+H13</f>
        <v>14697900</v>
      </c>
      <c r="I30" s="1"/>
      <c r="J30" s="1"/>
      <c r="K30" s="1"/>
      <c r="L30" s="1"/>
    </row>
    <row r="31" spans="1:12" x14ac:dyDescent="0.25">
      <c r="C31" s="3" t="s">
        <v>133</v>
      </c>
      <c r="D31" s="14">
        <f t="shared" ref="D31:F31" si="8">+D8</f>
        <v>8600</v>
      </c>
      <c r="E31" s="14">
        <f t="shared" si="8"/>
        <v>-4000</v>
      </c>
      <c r="F31" s="14">
        <f t="shared" si="8"/>
        <v>4600</v>
      </c>
      <c r="G31" s="14">
        <f>+G8</f>
        <v>4000</v>
      </c>
      <c r="H31" s="14">
        <f>+H8</f>
        <v>8600</v>
      </c>
      <c r="J31" s="1"/>
      <c r="K31" s="1"/>
      <c r="L31" s="1"/>
    </row>
    <row r="32" spans="1:12" x14ac:dyDescent="0.25">
      <c r="C32" s="3" t="s">
        <v>134</v>
      </c>
      <c r="D32" s="14">
        <f t="shared" ref="D32:F32" si="9">+D15</f>
        <v>1162400</v>
      </c>
      <c r="E32" s="14">
        <f t="shared" si="9"/>
        <v>0</v>
      </c>
      <c r="F32" s="14">
        <f t="shared" si="9"/>
        <v>1162400</v>
      </c>
      <c r="G32" s="14">
        <f>+G15</f>
        <v>-17200</v>
      </c>
      <c r="H32" s="14">
        <f>+H15</f>
        <v>1145200</v>
      </c>
      <c r="J32" s="1"/>
      <c r="K32" s="1"/>
      <c r="L32" s="1"/>
    </row>
    <row r="33" spans="3:14" x14ac:dyDescent="0.25">
      <c r="C33" s="3" t="s">
        <v>188</v>
      </c>
      <c r="D33" s="14">
        <f t="shared" ref="D33:F33" si="10">+D24</f>
        <v>0</v>
      </c>
      <c r="E33" s="14">
        <f t="shared" si="10"/>
        <v>28200</v>
      </c>
      <c r="F33" s="14">
        <f t="shared" si="10"/>
        <v>28200</v>
      </c>
      <c r="G33" s="14">
        <f>+G24</f>
        <v>0</v>
      </c>
      <c r="H33" s="14">
        <f>+H24</f>
        <v>28200</v>
      </c>
      <c r="J33" s="1"/>
      <c r="K33" s="1"/>
      <c r="L33" s="1"/>
      <c r="N33" s="1"/>
    </row>
    <row r="34" spans="3:14" x14ac:dyDescent="0.25">
      <c r="D34" s="15">
        <f t="shared" ref="D34:F34" si="11">SUM(D30:D33)</f>
        <v>15411400</v>
      </c>
      <c r="E34" s="15">
        <f t="shared" si="11"/>
        <v>396700</v>
      </c>
      <c r="F34" s="15">
        <f t="shared" si="11"/>
        <v>15808100</v>
      </c>
      <c r="G34" s="15">
        <f>SUM(G30:G33)</f>
        <v>71800</v>
      </c>
      <c r="H34" s="15">
        <f>SUM(H30:H33)</f>
        <v>15879900</v>
      </c>
      <c r="J34" s="4"/>
      <c r="K34" s="4"/>
      <c r="L34" s="70"/>
      <c r="N34" s="1"/>
    </row>
    <row r="36" spans="3:14" x14ac:dyDescent="0.25">
      <c r="L36" s="1"/>
    </row>
    <row r="38" spans="3:14" x14ac:dyDescent="0.25">
      <c r="C38" s="3" t="s">
        <v>132</v>
      </c>
      <c r="D38" s="1">
        <f>+D30-vanpror.!D117</f>
        <v>0</v>
      </c>
      <c r="E38" s="1">
        <f>+E30-vanpror.!E117</f>
        <v>0</v>
      </c>
      <c r="F38" s="1">
        <f>+F30-vanpror.!F117</f>
        <v>0</v>
      </c>
      <c r="G38" s="1">
        <f>+G30-vanpror.!G117</f>
        <v>0</v>
      </c>
      <c r="H38" s="1">
        <f>+H30-vanpror.!H117</f>
        <v>0</v>
      </c>
    </row>
    <row r="39" spans="3:14" x14ac:dyDescent="0.25">
      <c r="C39" s="3" t="s">
        <v>133</v>
      </c>
      <c r="D39" s="1">
        <f>+D31-vanpror.!D118</f>
        <v>0</v>
      </c>
      <c r="E39" s="1">
        <f>+E31-vanpror.!E118</f>
        <v>0</v>
      </c>
      <c r="F39" s="1">
        <f>+F31-vanpror.!F118</f>
        <v>0</v>
      </c>
      <c r="G39" s="1">
        <f>+G31-vanpror.!G118</f>
        <v>0</v>
      </c>
      <c r="H39" s="1">
        <f>+H31-vanpror.!H118</f>
        <v>0</v>
      </c>
    </row>
    <row r="40" spans="3:14" x14ac:dyDescent="0.25">
      <c r="C40" s="3" t="s">
        <v>134</v>
      </c>
      <c r="D40" s="1">
        <f>+D32-vanpror.!D119</f>
        <v>-9000</v>
      </c>
      <c r="E40" s="1">
        <f>+E32-vanpror.!E119</f>
        <v>-4314.07</v>
      </c>
      <c r="F40" s="1">
        <f>+F32-vanpror.!F119</f>
        <v>-13314.070000000065</v>
      </c>
      <c r="G40" s="1">
        <f>+G32-vanpror.!G119</f>
        <v>0</v>
      </c>
      <c r="H40" s="1">
        <f>+H32-vanpror.!H119</f>
        <v>-13314.070000000065</v>
      </c>
    </row>
    <row r="41" spans="3:14" x14ac:dyDescent="0.25">
      <c r="C41" s="3" t="s">
        <v>188</v>
      </c>
      <c r="D41" s="1">
        <f>+D33-vanpror.!D120</f>
        <v>0</v>
      </c>
      <c r="E41" s="1">
        <f>+E33-vanpror.!E120</f>
        <v>0</v>
      </c>
      <c r="F41" s="1">
        <f>+F33-vanpror.!F120</f>
        <v>0</v>
      </c>
      <c r="G41" s="1">
        <f>+G33-vanpror.!G120</f>
        <v>0</v>
      </c>
      <c r="H41" s="1">
        <f>+H33-vanpror.!H120</f>
        <v>0</v>
      </c>
    </row>
    <row r="42" spans="3:14" x14ac:dyDescent="0.25">
      <c r="D42" s="1">
        <f>+D34-vanpror.!D121</f>
        <v>-9000</v>
      </c>
      <c r="E42" s="1">
        <f>+E34-vanpror.!E121</f>
        <v>-4314.070000000007</v>
      </c>
      <c r="F42" s="1">
        <f>+F34-vanpror.!F121</f>
        <v>-13314.070000000298</v>
      </c>
      <c r="G42" s="1">
        <f>+G34-vanpror.!G121</f>
        <v>0</v>
      </c>
      <c r="H42" s="1">
        <f>+H34-vanpror.!H121</f>
        <v>-13314.070000000298</v>
      </c>
    </row>
  </sheetData>
  <pageMargins left="0.7" right="0.7" top="0.75" bottom="0.75" header="0.3" footer="0.3"/>
  <pageSetup paperSize="9" orientation="portrait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CCF380-0E5C-48FF-AC1E-B3EF8EC47593}">
  <dimension ref="B3:D9"/>
  <sheetViews>
    <sheetView workbookViewId="0"/>
  </sheetViews>
  <sheetFormatPr defaultRowHeight="15" x14ac:dyDescent="0.25"/>
  <cols>
    <col min="1" max="1" width="9.140625" style="67"/>
    <col min="2" max="2" width="35.5703125" style="67" bestFit="1" customWidth="1"/>
    <col min="3" max="4" width="10.140625" style="68" bestFit="1" customWidth="1"/>
    <col min="5" max="16384" width="9.140625" style="67"/>
  </cols>
  <sheetData>
    <row r="3" spans="2:4" x14ac:dyDescent="0.25">
      <c r="B3" s="67" t="s">
        <v>205</v>
      </c>
      <c r="C3" s="68">
        <v>25000</v>
      </c>
      <c r="D3" s="68">
        <f>+C3/1.05</f>
        <v>23809.523809523809</v>
      </c>
    </row>
    <row r="4" spans="2:4" x14ac:dyDescent="0.25">
      <c r="B4" s="67" t="s">
        <v>206</v>
      </c>
      <c r="C4" s="68">
        <v>70000</v>
      </c>
      <c r="D4" s="68">
        <f>+C4/1.13</f>
        <v>61946.902654867263</v>
      </c>
    </row>
    <row r="5" spans="2:4" x14ac:dyDescent="0.25">
      <c r="B5" s="67" t="s">
        <v>207</v>
      </c>
      <c r="C5" s="68">
        <v>25000</v>
      </c>
      <c r="D5" s="68">
        <f>+C5/1.05</f>
        <v>23809.523809523809</v>
      </c>
    </row>
    <row r="6" spans="2:4" x14ac:dyDescent="0.25">
      <c r="B6" s="67" t="s">
        <v>208</v>
      </c>
      <c r="C6" s="68">
        <v>129000</v>
      </c>
      <c r="D6" s="68">
        <f>+C6/1.25</f>
        <v>103200</v>
      </c>
    </row>
    <row r="7" spans="2:4" x14ac:dyDescent="0.25">
      <c r="B7" s="67" t="s">
        <v>209</v>
      </c>
      <c r="C7" s="68">
        <v>50000</v>
      </c>
      <c r="D7" s="68">
        <f>+C7/1.25</f>
        <v>40000</v>
      </c>
    </row>
    <row r="8" spans="2:4" x14ac:dyDescent="0.25">
      <c r="B8" s="67" t="s">
        <v>210</v>
      </c>
      <c r="C8" s="68">
        <v>170000</v>
      </c>
      <c r="D8" s="68">
        <f>+C8/1.13</f>
        <v>150442.47787610622</v>
      </c>
    </row>
    <row r="9" spans="2:4" x14ac:dyDescent="0.25">
      <c r="B9" s="67" t="s">
        <v>211</v>
      </c>
      <c r="C9" s="68">
        <v>38000</v>
      </c>
      <c r="D9" s="68">
        <f>+C9/1.13</f>
        <v>33628.318584070803</v>
      </c>
    </row>
  </sheetData>
  <pageMargins left="0.7" right="0.7" top="0.75" bottom="0.75" header="0.3" footer="0.3"/>
  <pageSetup paperSize="9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CAF7C8-39B0-4FBF-9902-3AD5F6BAD562}">
  <dimension ref="A1:H149"/>
  <sheetViews>
    <sheetView zoomScaleNormal="100" workbookViewId="0">
      <pane xSplit="3" ySplit="3" topLeftCell="D4" activePane="bottomRight" state="frozen"/>
      <selection activeCell="P50" sqref="P50"/>
      <selection pane="topRight" activeCell="P50" sqref="P50"/>
      <selection pane="bottomLeft" activeCell="P50" sqref="P50"/>
      <selection pane="bottomRight" activeCell="D4" sqref="D4"/>
    </sheetView>
  </sheetViews>
  <sheetFormatPr defaultColWidth="11.42578125" defaultRowHeight="15" x14ac:dyDescent="0.25"/>
  <cols>
    <col min="1" max="2" width="12.5703125" customWidth="1"/>
    <col min="3" max="3" width="41.140625" customWidth="1"/>
    <col min="4" max="4" width="20.28515625" customWidth="1"/>
    <col min="5" max="8" width="13.7109375" customWidth="1"/>
    <col min="249" max="249" width="12.5703125" customWidth="1"/>
    <col min="250" max="250" width="50" customWidth="1"/>
    <col min="251" max="251" width="20.28515625" customWidth="1"/>
    <col min="252" max="257" width="13.7109375" customWidth="1"/>
    <col min="258" max="258" width="0" hidden="1" customWidth="1"/>
    <col min="260" max="260" width="11.7109375" bestFit="1" customWidth="1"/>
    <col min="505" max="505" width="12.5703125" customWidth="1"/>
    <col min="506" max="506" width="50" customWidth="1"/>
    <col min="507" max="507" width="20.28515625" customWidth="1"/>
    <col min="508" max="513" width="13.7109375" customWidth="1"/>
    <col min="514" max="514" width="0" hidden="1" customWidth="1"/>
    <col min="516" max="516" width="11.7109375" bestFit="1" customWidth="1"/>
    <col min="761" max="761" width="12.5703125" customWidth="1"/>
    <col min="762" max="762" width="50" customWidth="1"/>
    <col min="763" max="763" width="20.28515625" customWidth="1"/>
    <col min="764" max="769" width="13.7109375" customWidth="1"/>
    <col min="770" max="770" width="0" hidden="1" customWidth="1"/>
    <col min="772" max="772" width="11.7109375" bestFit="1" customWidth="1"/>
    <col min="1017" max="1017" width="12.5703125" customWidth="1"/>
    <col min="1018" max="1018" width="50" customWidth="1"/>
    <col min="1019" max="1019" width="20.28515625" customWidth="1"/>
    <col min="1020" max="1025" width="13.7109375" customWidth="1"/>
    <col min="1026" max="1026" width="0" hidden="1" customWidth="1"/>
    <col min="1028" max="1028" width="11.7109375" bestFit="1" customWidth="1"/>
    <col min="1273" max="1273" width="12.5703125" customWidth="1"/>
    <col min="1274" max="1274" width="50" customWidth="1"/>
    <col min="1275" max="1275" width="20.28515625" customWidth="1"/>
    <col min="1276" max="1281" width="13.7109375" customWidth="1"/>
    <col min="1282" max="1282" width="0" hidden="1" customWidth="1"/>
    <col min="1284" max="1284" width="11.7109375" bestFit="1" customWidth="1"/>
    <col min="1529" max="1529" width="12.5703125" customWidth="1"/>
    <col min="1530" max="1530" width="50" customWidth="1"/>
    <col min="1531" max="1531" width="20.28515625" customWidth="1"/>
    <col min="1532" max="1537" width="13.7109375" customWidth="1"/>
    <col min="1538" max="1538" width="0" hidden="1" customWidth="1"/>
    <col min="1540" max="1540" width="11.7109375" bestFit="1" customWidth="1"/>
    <col min="1785" max="1785" width="12.5703125" customWidth="1"/>
    <col min="1786" max="1786" width="50" customWidth="1"/>
    <col min="1787" max="1787" width="20.28515625" customWidth="1"/>
    <col min="1788" max="1793" width="13.7109375" customWidth="1"/>
    <col min="1794" max="1794" width="0" hidden="1" customWidth="1"/>
    <col min="1796" max="1796" width="11.7109375" bestFit="1" customWidth="1"/>
    <col min="2041" max="2041" width="12.5703125" customWidth="1"/>
    <col min="2042" max="2042" width="50" customWidth="1"/>
    <col min="2043" max="2043" width="20.28515625" customWidth="1"/>
    <col min="2044" max="2049" width="13.7109375" customWidth="1"/>
    <col min="2050" max="2050" width="0" hidden="1" customWidth="1"/>
    <col min="2052" max="2052" width="11.7109375" bestFit="1" customWidth="1"/>
    <col min="2297" max="2297" width="12.5703125" customWidth="1"/>
    <col min="2298" max="2298" width="50" customWidth="1"/>
    <col min="2299" max="2299" width="20.28515625" customWidth="1"/>
    <col min="2300" max="2305" width="13.7109375" customWidth="1"/>
    <col min="2306" max="2306" width="0" hidden="1" customWidth="1"/>
    <col min="2308" max="2308" width="11.7109375" bestFit="1" customWidth="1"/>
    <col min="2553" max="2553" width="12.5703125" customWidth="1"/>
    <col min="2554" max="2554" width="50" customWidth="1"/>
    <col min="2555" max="2555" width="20.28515625" customWidth="1"/>
    <col min="2556" max="2561" width="13.7109375" customWidth="1"/>
    <col min="2562" max="2562" width="0" hidden="1" customWidth="1"/>
    <col min="2564" max="2564" width="11.7109375" bestFit="1" customWidth="1"/>
    <col min="2809" max="2809" width="12.5703125" customWidth="1"/>
    <col min="2810" max="2810" width="50" customWidth="1"/>
    <col min="2811" max="2811" width="20.28515625" customWidth="1"/>
    <col min="2812" max="2817" width="13.7109375" customWidth="1"/>
    <col min="2818" max="2818" width="0" hidden="1" customWidth="1"/>
    <col min="2820" max="2820" width="11.7109375" bestFit="1" customWidth="1"/>
    <col min="3065" max="3065" width="12.5703125" customWidth="1"/>
    <col min="3066" max="3066" width="50" customWidth="1"/>
    <col min="3067" max="3067" width="20.28515625" customWidth="1"/>
    <col min="3068" max="3073" width="13.7109375" customWidth="1"/>
    <col min="3074" max="3074" width="0" hidden="1" customWidth="1"/>
    <col min="3076" max="3076" width="11.7109375" bestFit="1" customWidth="1"/>
    <col min="3321" max="3321" width="12.5703125" customWidth="1"/>
    <col min="3322" max="3322" width="50" customWidth="1"/>
    <col min="3323" max="3323" width="20.28515625" customWidth="1"/>
    <col min="3324" max="3329" width="13.7109375" customWidth="1"/>
    <col min="3330" max="3330" width="0" hidden="1" customWidth="1"/>
    <col min="3332" max="3332" width="11.7109375" bestFit="1" customWidth="1"/>
    <col min="3577" max="3577" width="12.5703125" customWidth="1"/>
    <col min="3578" max="3578" width="50" customWidth="1"/>
    <col min="3579" max="3579" width="20.28515625" customWidth="1"/>
    <col min="3580" max="3585" width="13.7109375" customWidth="1"/>
    <col min="3586" max="3586" width="0" hidden="1" customWidth="1"/>
    <col min="3588" max="3588" width="11.7109375" bestFit="1" customWidth="1"/>
    <col min="3833" max="3833" width="12.5703125" customWidth="1"/>
    <col min="3834" max="3834" width="50" customWidth="1"/>
    <col min="3835" max="3835" width="20.28515625" customWidth="1"/>
    <col min="3836" max="3841" width="13.7109375" customWidth="1"/>
    <col min="3842" max="3842" width="0" hidden="1" customWidth="1"/>
    <col min="3844" max="3844" width="11.7109375" bestFit="1" customWidth="1"/>
    <col min="4089" max="4089" width="12.5703125" customWidth="1"/>
    <col min="4090" max="4090" width="50" customWidth="1"/>
    <col min="4091" max="4091" width="20.28515625" customWidth="1"/>
    <col min="4092" max="4097" width="13.7109375" customWidth="1"/>
    <col min="4098" max="4098" width="0" hidden="1" customWidth="1"/>
    <col min="4100" max="4100" width="11.7109375" bestFit="1" customWidth="1"/>
    <col min="4345" max="4345" width="12.5703125" customWidth="1"/>
    <col min="4346" max="4346" width="50" customWidth="1"/>
    <col min="4347" max="4347" width="20.28515625" customWidth="1"/>
    <col min="4348" max="4353" width="13.7109375" customWidth="1"/>
    <col min="4354" max="4354" width="0" hidden="1" customWidth="1"/>
    <col min="4356" max="4356" width="11.7109375" bestFit="1" customWidth="1"/>
    <col min="4601" max="4601" width="12.5703125" customWidth="1"/>
    <col min="4602" max="4602" width="50" customWidth="1"/>
    <col min="4603" max="4603" width="20.28515625" customWidth="1"/>
    <col min="4604" max="4609" width="13.7109375" customWidth="1"/>
    <col min="4610" max="4610" width="0" hidden="1" customWidth="1"/>
    <col min="4612" max="4612" width="11.7109375" bestFit="1" customWidth="1"/>
    <col min="4857" max="4857" width="12.5703125" customWidth="1"/>
    <col min="4858" max="4858" width="50" customWidth="1"/>
    <col min="4859" max="4859" width="20.28515625" customWidth="1"/>
    <col min="4860" max="4865" width="13.7109375" customWidth="1"/>
    <col min="4866" max="4866" width="0" hidden="1" customWidth="1"/>
    <col min="4868" max="4868" width="11.7109375" bestFit="1" customWidth="1"/>
    <col min="5113" max="5113" width="12.5703125" customWidth="1"/>
    <col min="5114" max="5114" width="50" customWidth="1"/>
    <col min="5115" max="5115" width="20.28515625" customWidth="1"/>
    <col min="5116" max="5121" width="13.7109375" customWidth="1"/>
    <col min="5122" max="5122" width="0" hidden="1" customWidth="1"/>
    <col min="5124" max="5124" width="11.7109375" bestFit="1" customWidth="1"/>
    <col min="5369" max="5369" width="12.5703125" customWidth="1"/>
    <col min="5370" max="5370" width="50" customWidth="1"/>
    <col min="5371" max="5371" width="20.28515625" customWidth="1"/>
    <col min="5372" max="5377" width="13.7109375" customWidth="1"/>
    <col min="5378" max="5378" width="0" hidden="1" customWidth="1"/>
    <col min="5380" max="5380" width="11.7109375" bestFit="1" customWidth="1"/>
    <col min="5625" max="5625" width="12.5703125" customWidth="1"/>
    <col min="5626" max="5626" width="50" customWidth="1"/>
    <col min="5627" max="5627" width="20.28515625" customWidth="1"/>
    <col min="5628" max="5633" width="13.7109375" customWidth="1"/>
    <col min="5634" max="5634" width="0" hidden="1" customWidth="1"/>
    <col min="5636" max="5636" width="11.7109375" bestFit="1" customWidth="1"/>
    <col min="5881" max="5881" width="12.5703125" customWidth="1"/>
    <col min="5882" max="5882" width="50" customWidth="1"/>
    <col min="5883" max="5883" width="20.28515625" customWidth="1"/>
    <col min="5884" max="5889" width="13.7109375" customWidth="1"/>
    <col min="5890" max="5890" width="0" hidden="1" customWidth="1"/>
    <col min="5892" max="5892" width="11.7109375" bestFit="1" customWidth="1"/>
    <col min="6137" max="6137" width="12.5703125" customWidth="1"/>
    <col min="6138" max="6138" width="50" customWidth="1"/>
    <col min="6139" max="6139" width="20.28515625" customWidth="1"/>
    <col min="6140" max="6145" width="13.7109375" customWidth="1"/>
    <col min="6146" max="6146" width="0" hidden="1" customWidth="1"/>
    <col min="6148" max="6148" width="11.7109375" bestFit="1" customWidth="1"/>
    <col min="6393" max="6393" width="12.5703125" customWidth="1"/>
    <col min="6394" max="6394" width="50" customWidth="1"/>
    <col min="6395" max="6395" width="20.28515625" customWidth="1"/>
    <col min="6396" max="6401" width="13.7109375" customWidth="1"/>
    <col min="6402" max="6402" width="0" hidden="1" customWidth="1"/>
    <col min="6404" max="6404" width="11.7109375" bestFit="1" customWidth="1"/>
    <col min="6649" max="6649" width="12.5703125" customWidth="1"/>
    <col min="6650" max="6650" width="50" customWidth="1"/>
    <col min="6651" max="6651" width="20.28515625" customWidth="1"/>
    <col min="6652" max="6657" width="13.7109375" customWidth="1"/>
    <col min="6658" max="6658" width="0" hidden="1" customWidth="1"/>
    <col min="6660" max="6660" width="11.7109375" bestFit="1" customWidth="1"/>
    <col min="6905" max="6905" width="12.5703125" customWidth="1"/>
    <col min="6906" max="6906" width="50" customWidth="1"/>
    <col min="6907" max="6907" width="20.28515625" customWidth="1"/>
    <col min="6908" max="6913" width="13.7109375" customWidth="1"/>
    <col min="6914" max="6914" width="0" hidden="1" customWidth="1"/>
    <col min="6916" max="6916" width="11.7109375" bestFit="1" customWidth="1"/>
    <col min="7161" max="7161" width="12.5703125" customWidth="1"/>
    <col min="7162" max="7162" width="50" customWidth="1"/>
    <col min="7163" max="7163" width="20.28515625" customWidth="1"/>
    <col min="7164" max="7169" width="13.7109375" customWidth="1"/>
    <col min="7170" max="7170" width="0" hidden="1" customWidth="1"/>
    <col min="7172" max="7172" width="11.7109375" bestFit="1" customWidth="1"/>
    <col min="7417" max="7417" width="12.5703125" customWidth="1"/>
    <col min="7418" max="7418" width="50" customWidth="1"/>
    <col min="7419" max="7419" width="20.28515625" customWidth="1"/>
    <col min="7420" max="7425" width="13.7109375" customWidth="1"/>
    <col min="7426" max="7426" width="0" hidden="1" customWidth="1"/>
    <col min="7428" max="7428" width="11.7109375" bestFit="1" customWidth="1"/>
    <col min="7673" max="7673" width="12.5703125" customWidth="1"/>
    <col min="7674" max="7674" width="50" customWidth="1"/>
    <col min="7675" max="7675" width="20.28515625" customWidth="1"/>
    <col min="7676" max="7681" width="13.7109375" customWidth="1"/>
    <col min="7682" max="7682" width="0" hidden="1" customWidth="1"/>
    <col min="7684" max="7684" width="11.7109375" bestFit="1" customWidth="1"/>
    <col min="7929" max="7929" width="12.5703125" customWidth="1"/>
    <col min="7930" max="7930" width="50" customWidth="1"/>
    <col min="7931" max="7931" width="20.28515625" customWidth="1"/>
    <col min="7932" max="7937" width="13.7109375" customWidth="1"/>
    <col min="7938" max="7938" width="0" hidden="1" customWidth="1"/>
    <col min="7940" max="7940" width="11.7109375" bestFit="1" customWidth="1"/>
    <col min="8185" max="8185" width="12.5703125" customWidth="1"/>
    <col min="8186" max="8186" width="50" customWidth="1"/>
    <col min="8187" max="8187" width="20.28515625" customWidth="1"/>
    <col min="8188" max="8193" width="13.7109375" customWidth="1"/>
    <col min="8194" max="8194" width="0" hidden="1" customWidth="1"/>
    <col min="8196" max="8196" width="11.7109375" bestFit="1" customWidth="1"/>
    <col min="8441" max="8441" width="12.5703125" customWidth="1"/>
    <col min="8442" max="8442" width="50" customWidth="1"/>
    <col min="8443" max="8443" width="20.28515625" customWidth="1"/>
    <col min="8444" max="8449" width="13.7109375" customWidth="1"/>
    <col min="8450" max="8450" width="0" hidden="1" customWidth="1"/>
    <col min="8452" max="8452" width="11.7109375" bestFit="1" customWidth="1"/>
    <col min="8697" max="8697" width="12.5703125" customWidth="1"/>
    <col min="8698" max="8698" width="50" customWidth="1"/>
    <col min="8699" max="8699" width="20.28515625" customWidth="1"/>
    <col min="8700" max="8705" width="13.7109375" customWidth="1"/>
    <col min="8706" max="8706" width="0" hidden="1" customWidth="1"/>
    <col min="8708" max="8708" width="11.7109375" bestFit="1" customWidth="1"/>
    <col min="8953" max="8953" width="12.5703125" customWidth="1"/>
    <col min="8954" max="8954" width="50" customWidth="1"/>
    <col min="8955" max="8955" width="20.28515625" customWidth="1"/>
    <col min="8956" max="8961" width="13.7109375" customWidth="1"/>
    <col min="8962" max="8962" width="0" hidden="1" customWidth="1"/>
    <col min="8964" max="8964" width="11.7109375" bestFit="1" customWidth="1"/>
    <col min="9209" max="9209" width="12.5703125" customWidth="1"/>
    <col min="9210" max="9210" width="50" customWidth="1"/>
    <col min="9211" max="9211" width="20.28515625" customWidth="1"/>
    <col min="9212" max="9217" width="13.7109375" customWidth="1"/>
    <col min="9218" max="9218" width="0" hidden="1" customWidth="1"/>
    <col min="9220" max="9220" width="11.7109375" bestFit="1" customWidth="1"/>
    <col min="9465" max="9465" width="12.5703125" customWidth="1"/>
    <col min="9466" max="9466" width="50" customWidth="1"/>
    <col min="9467" max="9467" width="20.28515625" customWidth="1"/>
    <col min="9468" max="9473" width="13.7109375" customWidth="1"/>
    <col min="9474" max="9474" width="0" hidden="1" customWidth="1"/>
    <col min="9476" max="9476" width="11.7109375" bestFit="1" customWidth="1"/>
    <col min="9721" max="9721" width="12.5703125" customWidth="1"/>
    <col min="9722" max="9722" width="50" customWidth="1"/>
    <col min="9723" max="9723" width="20.28515625" customWidth="1"/>
    <col min="9724" max="9729" width="13.7109375" customWidth="1"/>
    <col min="9730" max="9730" width="0" hidden="1" customWidth="1"/>
    <col min="9732" max="9732" width="11.7109375" bestFit="1" customWidth="1"/>
    <col min="9977" max="9977" width="12.5703125" customWidth="1"/>
    <col min="9978" max="9978" width="50" customWidth="1"/>
    <col min="9979" max="9979" width="20.28515625" customWidth="1"/>
    <col min="9980" max="9985" width="13.7109375" customWidth="1"/>
    <col min="9986" max="9986" width="0" hidden="1" customWidth="1"/>
    <col min="9988" max="9988" width="11.7109375" bestFit="1" customWidth="1"/>
    <col min="10233" max="10233" width="12.5703125" customWidth="1"/>
    <col min="10234" max="10234" width="50" customWidth="1"/>
    <col min="10235" max="10235" width="20.28515625" customWidth="1"/>
    <col min="10236" max="10241" width="13.7109375" customWidth="1"/>
    <col min="10242" max="10242" width="0" hidden="1" customWidth="1"/>
    <col min="10244" max="10244" width="11.7109375" bestFit="1" customWidth="1"/>
    <col min="10489" max="10489" width="12.5703125" customWidth="1"/>
    <col min="10490" max="10490" width="50" customWidth="1"/>
    <col min="10491" max="10491" width="20.28515625" customWidth="1"/>
    <col min="10492" max="10497" width="13.7109375" customWidth="1"/>
    <col min="10498" max="10498" width="0" hidden="1" customWidth="1"/>
    <col min="10500" max="10500" width="11.7109375" bestFit="1" customWidth="1"/>
    <col min="10745" max="10745" width="12.5703125" customWidth="1"/>
    <col min="10746" max="10746" width="50" customWidth="1"/>
    <col min="10747" max="10747" width="20.28515625" customWidth="1"/>
    <col min="10748" max="10753" width="13.7109375" customWidth="1"/>
    <col min="10754" max="10754" width="0" hidden="1" customWidth="1"/>
    <col min="10756" max="10756" width="11.7109375" bestFit="1" customWidth="1"/>
    <col min="11001" max="11001" width="12.5703125" customWidth="1"/>
    <col min="11002" max="11002" width="50" customWidth="1"/>
    <col min="11003" max="11003" width="20.28515625" customWidth="1"/>
    <col min="11004" max="11009" width="13.7109375" customWidth="1"/>
    <col min="11010" max="11010" width="0" hidden="1" customWidth="1"/>
    <col min="11012" max="11012" width="11.7109375" bestFit="1" customWidth="1"/>
    <col min="11257" max="11257" width="12.5703125" customWidth="1"/>
    <col min="11258" max="11258" width="50" customWidth="1"/>
    <col min="11259" max="11259" width="20.28515625" customWidth="1"/>
    <col min="11260" max="11265" width="13.7109375" customWidth="1"/>
    <col min="11266" max="11266" width="0" hidden="1" customWidth="1"/>
    <col min="11268" max="11268" width="11.7109375" bestFit="1" customWidth="1"/>
    <col min="11513" max="11513" width="12.5703125" customWidth="1"/>
    <col min="11514" max="11514" width="50" customWidth="1"/>
    <col min="11515" max="11515" width="20.28515625" customWidth="1"/>
    <col min="11516" max="11521" width="13.7109375" customWidth="1"/>
    <col min="11522" max="11522" width="0" hidden="1" customWidth="1"/>
    <col min="11524" max="11524" width="11.7109375" bestFit="1" customWidth="1"/>
    <col min="11769" max="11769" width="12.5703125" customWidth="1"/>
    <col min="11770" max="11770" width="50" customWidth="1"/>
    <col min="11771" max="11771" width="20.28515625" customWidth="1"/>
    <col min="11772" max="11777" width="13.7109375" customWidth="1"/>
    <col min="11778" max="11778" width="0" hidden="1" customWidth="1"/>
    <col min="11780" max="11780" width="11.7109375" bestFit="1" customWidth="1"/>
    <col min="12025" max="12025" width="12.5703125" customWidth="1"/>
    <col min="12026" max="12026" width="50" customWidth="1"/>
    <col min="12027" max="12027" width="20.28515625" customWidth="1"/>
    <col min="12028" max="12033" width="13.7109375" customWidth="1"/>
    <col min="12034" max="12034" width="0" hidden="1" customWidth="1"/>
    <col min="12036" max="12036" width="11.7109375" bestFit="1" customWidth="1"/>
    <col min="12281" max="12281" width="12.5703125" customWidth="1"/>
    <col min="12282" max="12282" width="50" customWidth="1"/>
    <col min="12283" max="12283" width="20.28515625" customWidth="1"/>
    <col min="12284" max="12289" width="13.7109375" customWidth="1"/>
    <col min="12290" max="12290" width="0" hidden="1" customWidth="1"/>
    <col min="12292" max="12292" width="11.7109375" bestFit="1" customWidth="1"/>
    <col min="12537" max="12537" width="12.5703125" customWidth="1"/>
    <col min="12538" max="12538" width="50" customWidth="1"/>
    <col min="12539" max="12539" width="20.28515625" customWidth="1"/>
    <col min="12540" max="12545" width="13.7109375" customWidth="1"/>
    <col min="12546" max="12546" width="0" hidden="1" customWidth="1"/>
    <col min="12548" max="12548" width="11.7109375" bestFit="1" customWidth="1"/>
    <col min="12793" max="12793" width="12.5703125" customWidth="1"/>
    <col min="12794" max="12794" width="50" customWidth="1"/>
    <col min="12795" max="12795" width="20.28515625" customWidth="1"/>
    <col min="12796" max="12801" width="13.7109375" customWidth="1"/>
    <col min="12802" max="12802" width="0" hidden="1" customWidth="1"/>
    <col min="12804" max="12804" width="11.7109375" bestFit="1" customWidth="1"/>
    <col min="13049" max="13049" width="12.5703125" customWidth="1"/>
    <col min="13050" max="13050" width="50" customWidth="1"/>
    <col min="13051" max="13051" width="20.28515625" customWidth="1"/>
    <col min="13052" max="13057" width="13.7109375" customWidth="1"/>
    <col min="13058" max="13058" width="0" hidden="1" customWidth="1"/>
    <col min="13060" max="13060" width="11.7109375" bestFit="1" customWidth="1"/>
    <col min="13305" max="13305" width="12.5703125" customWidth="1"/>
    <col min="13306" max="13306" width="50" customWidth="1"/>
    <col min="13307" max="13307" width="20.28515625" customWidth="1"/>
    <col min="13308" max="13313" width="13.7109375" customWidth="1"/>
    <col min="13314" max="13314" width="0" hidden="1" customWidth="1"/>
    <col min="13316" max="13316" width="11.7109375" bestFit="1" customWidth="1"/>
    <col min="13561" max="13561" width="12.5703125" customWidth="1"/>
    <col min="13562" max="13562" width="50" customWidth="1"/>
    <col min="13563" max="13563" width="20.28515625" customWidth="1"/>
    <col min="13564" max="13569" width="13.7109375" customWidth="1"/>
    <col min="13570" max="13570" width="0" hidden="1" customWidth="1"/>
    <col min="13572" max="13572" width="11.7109375" bestFit="1" customWidth="1"/>
    <col min="13817" max="13817" width="12.5703125" customWidth="1"/>
    <col min="13818" max="13818" width="50" customWidth="1"/>
    <col min="13819" max="13819" width="20.28515625" customWidth="1"/>
    <col min="13820" max="13825" width="13.7109375" customWidth="1"/>
    <col min="13826" max="13826" width="0" hidden="1" customWidth="1"/>
    <col min="13828" max="13828" width="11.7109375" bestFit="1" customWidth="1"/>
    <col min="14073" max="14073" width="12.5703125" customWidth="1"/>
    <col min="14074" max="14074" width="50" customWidth="1"/>
    <col min="14075" max="14075" width="20.28515625" customWidth="1"/>
    <col min="14076" max="14081" width="13.7109375" customWidth="1"/>
    <col min="14082" max="14082" width="0" hidden="1" customWidth="1"/>
    <col min="14084" max="14084" width="11.7109375" bestFit="1" customWidth="1"/>
    <col min="14329" max="14329" width="12.5703125" customWidth="1"/>
    <col min="14330" max="14330" width="50" customWidth="1"/>
    <col min="14331" max="14331" width="20.28515625" customWidth="1"/>
    <col min="14332" max="14337" width="13.7109375" customWidth="1"/>
    <col min="14338" max="14338" width="0" hidden="1" customWidth="1"/>
    <col min="14340" max="14340" width="11.7109375" bestFit="1" customWidth="1"/>
    <col min="14585" max="14585" width="12.5703125" customWidth="1"/>
    <col min="14586" max="14586" width="50" customWidth="1"/>
    <col min="14587" max="14587" width="20.28515625" customWidth="1"/>
    <col min="14588" max="14593" width="13.7109375" customWidth="1"/>
    <col min="14594" max="14594" width="0" hidden="1" customWidth="1"/>
    <col min="14596" max="14596" width="11.7109375" bestFit="1" customWidth="1"/>
    <col min="14841" max="14841" width="12.5703125" customWidth="1"/>
    <col min="14842" max="14842" width="50" customWidth="1"/>
    <col min="14843" max="14843" width="20.28515625" customWidth="1"/>
    <col min="14844" max="14849" width="13.7109375" customWidth="1"/>
    <col min="14850" max="14850" width="0" hidden="1" customWidth="1"/>
    <col min="14852" max="14852" width="11.7109375" bestFit="1" customWidth="1"/>
    <col min="15097" max="15097" width="12.5703125" customWidth="1"/>
    <col min="15098" max="15098" width="50" customWidth="1"/>
    <col min="15099" max="15099" width="20.28515625" customWidth="1"/>
    <col min="15100" max="15105" width="13.7109375" customWidth="1"/>
    <col min="15106" max="15106" width="0" hidden="1" customWidth="1"/>
    <col min="15108" max="15108" width="11.7109375" bestFit="1" customWidth="1"/>
    <col min="15353" max="15353" width="12.5703125" customWidth="1"/>
    <col min="15354" max="15354" width="50" customWidth="1"/>
    <col min="15355" max="15355" width="20.28515625" customWidth="1"/>
    <col min="15356" max="15361" width="13.7109375" customWidth="1"/>
    <col min="15362" max="15362" width="0" hidden="1" customWidth="1"/>
    <col min="15364" max="15364" width="11.7109375" bestFit="1" customWidth="1"/>
    <col min="15609" max="15609" width="12.5703125" customWidth="1"/>
    <col min="15610" max="15610" width="50" customWidth="1"/>
    <col min="15611" max="15611" width="20.28515625" customWidth="1"/>
    <col min="15612" max="15617" width="13.7109375" customWidth="1"/>
    <col min="15618" max="15618" width="0" hidden="1" customWidth="1"/>
    <col min="15620" max="15620" width="11.7109375" bestFit="1" customWidth="1"/>
    <col min="15865" max="15865" width="12.5703125" customWidth="1"/>
    <col min="15866" max="15866" width="50" customWidth="1"/>
    <col min="15867" max="15867" width="20.28515625" customWidth="1"/>
    <col min="15868" max="15873" width="13.7109375" customWidth="1"/>
    <col min="15874" max="15874" width="0" hidden="1" customWidth="1"/>
    <col min="15876" max="15876" width="11.7109375" bestFit="1" customWidth="1"/>
    <col min="16121" max="16121" width="12.5703125" customWidth="1"/>
    <col min="16122" max="16122" width="50" customWidth="1"/>
    <col min="16123" max="16123" width="20.28515625" customWidth="1"/>
    <col min="16124" max="16129" width="13.7109375" customWidth="1"/>
    <col min="16130" max="16130" width="0" hidden="1" customWidth="1"/>
    <col min="16132" max="16132" width="11.7109375" bestFit="1" customWidth="1"/>
  </cols>
  <sheetData>
    <row r="1" spans="1:8" s="73" customFormat="1" ht="13.5" thickBot="1" x14ac:dyDescent="0.25">
      <c r="A1" s="71" t="s">
        <v>224</v>
      </c>
      <c r="B1" s="71" t="s">
        <v>224</v>
      </c>
      <c r="C1" s="71" t="s">
        <v>2</v>
      </c>
      <c r="D1" s="71" t="s">
        <v>212</v>
      </c>
      <c r="E1" s="72" t="s">
        <v>225</v>
      </c>
      <c r="F1" s="72" t="s">
        <v>226</v>
      </c>
      <c r="G1" s="72" t="s">
        <v>225</v>
      </c>
      <c r="H1" s="72" t="s">
        <v>226</v>
      </c>
    </row>
    <row r="2" spans="1:8" s="73" customFormat="1" ht="12.75" x14ac:dyDescent="0.2">
      <c r="A2" s="74" t="s">
        <v>227</v>
      </c>
      <c r="B2" s="74">
        <v>11943</v>
      </c>
      <c r="C2" s="75" t="s">
        <v>228</v>
      </c>
      <c r="D2" s="76">
        <f t="shared" ref="D2:H2" si="0">+D3+D30+D59+D87+D91+D101+D118+D122+D126+D17+D132+D138</f>
        <v>18811200</v>
      </c>
      <c r="E2" s="76">
        <f t="shared" si="0"/>
        <v>844114.07000000007</v>
      </c>
      <c r="F2" s="76">
        <f t="shared" si="0"/>
        <v>19655314.07</v>
      </c>
      <c r="G2" s="76">
        <f t="shared" si="0"/>
        <v>90350</v>
      </c>
      <c r="H2" s="76">
        <f t="shared" si="0"/>
        <v>19745664.07</v>
      </c>
    </row>
    <row r="3" spans="1:8" s="73" customFormat="1" ht="12.75" x14ac:dyDescent="0.2">
      <c r="A3" s="77">
        <v>31</v>
      </c>
      <c r="B3" s="78">
        <v>805401</v>
      </c>
      <c r="C3" s="79" t="s">
        <v>7</v>
      </c>
      <c r="D3" s="80">
        <f t="shared" ref="D3:H3" si="1">+D4</f>
        <v>1180000</v>
      </c>
      <c r="E3" s="80">
        <f t="shared" si="1"/>
        <v>0</v>
      </c>
      <c r="F3" s="80">
        <f t="shared" si="1"/>
        <v>1180000</v>
      </c>
      <c r="G3" s="80">
        <f t="shared" si="1"/>
        <v>0</v>
      </c>
      <c r="H3" s="80">
        <f t="shared" si="1"/>
        <v>1180000</v>
      </c>
    </row>
    <row r="4" spans="1:8" s="73" customFormat="1" ht="12.75" x14ac:dyDescent="0.2">
      <c r="A4" s="81">
        <v>31</v>
      </c>
      <c r="B4" s="81"/>
      <c r="C4" s="82" t="s">
        <v>229</v>
      </c>
      <c r="D4" s="83">
        <f t="shared" ref="D4:H4" si="2">+D5+D9+D15</f>
        <v>1180000</v>
      </c>
      <c r="E4" s="83">
        <f t="shared" si="2"/>
        <v>0</v>
      </c>
      <c r="F4" s="83">
        <f t="shared" si="2"/>
        <v>1180000</v>
      </c>
      <c r="G4" s="83">
        <f t="shared" si="2"/>
        <v>0</v>
      </c>
      <c r="H4" s="83">
        <f t="shared" si="2"/>
        <v>1180000</v>
      </c>
    </row>
    <row r="5" spans="1:8" s="73" customFormat="1" ht="12.75" hidden="1" x14ac:dyDescent="0.2">
      <c r="A5" s="84">
        <v>31</v>
      </c>
      <c r="B5" s="84">
        <v>31</v>
      </c>
      <c r="C5" s="85" t="s">
        <v>230</v>
      </c>
      <c r="D5" s="86">
        <f t="shared" ref="D5:H5" si="3">SUM(D6:D8)</f>
        <v>0</v>
      </c>
      <c r="E5" s="86">
        <f t="shared" si="3"/>
        <v>0</v>
      </c>
      <c r="F5" s="86">
        <f t="shared" si="3"/>
        <v>0</v>
      </c>
      <c r="G5" s="86">
        <f t="shared" si="3"/>
        <v>0</v>
      </c>
      <c r="H5" s="86">
        <f t="shared" si="3"/>
        <v>0</v>
      </c>
    </row>
    <row r="6" spans="1:8" s="90" customFormat="1" ht="12.75" hidden="1" x14ac:dyDescent="0.2">
      <c r="A6" s="87">
        <v>31</v>
      </c>
      <c r="B6" s="87">
        <v>311</v>
      </c>
      <c r="C6" s="88" t="s">
        <v>231</v>
      </c>
      <c r="D6" s="89"/>
      <c r="E6" s="89"/>
      <c r="F6" s="89"/>
      <c r="G6" s="89"/>
      <c r="H6" s="89"/>
    </row>
    <row r="7" spans="1:8" s="90" customFormat="1" ht="12.75" hidden="1" x14ac:dyDescent="0.2">
      <c r="A7" s="87">
        <v>31</v>
      </c>
      <c r="B7" s="87">
        <v>312</v>
      </c>
      <c r="C7" s="88" t="s">
        <v>232</v>
      </c>
      <c r="D7" s="89"/>
      <c r="E7" s="89"/>
      <c r="F7" s="89"/>
      <c r="G7" s="89"/>
      <c r="H7" s="89"/>
    </row>
    <row r="8" spans="1:8" s="90" customFormat="1" ht="12.75" hidden="1" x14ac:dyDescent="0.2">
      <c r="A8" s="87">
        <v>31</v>
      </c>
      <c r="B8" s="87">
        <v>313</v>
      </c>
      <c r="C8" s="88" t="s">
        <v>233</v>
      </c>
      <c r="D8" s="89"/>
      <c r="E8" s="89"/>
      <c r="F8" s="89"/>
      <c r="G8" s="89"/>
      <c r="H8" s="89"/>
    </row>
    <row r="9" spans="1:8" s="73" customFormat="1" ht="12.75" x14ac:dyDescent="0.2">
      <c r="A9" s="84">
        <v>31</v>
      </c>
      <c r="B9" s="84">
        <v>32</v>
      </c>
      <c r="C9" s="85" t="s">
        <v>234</v>
      </c>
      <c r="D9" s="86">
        <f t="shared" ref="D9:H9" si="4">SUM(D10:D14)</f>
        <v>1173500</v>
      </c>
      <c r="E9" s="86">
        <f t="shared" si="4"/>
        <v>0</v>
      </c>
      <c r="F9" s="86">
        <f t="shared" si="4"/>
        <v>1173500</v>
      </c>
      <c r="G9" s="86">
        <f t="shared" si="4"/>
        <v>-1000</v>
      </c>
      <c r="H9" s="86">
        <f t="shared" si="4"/>
        <v>1172500</v>
      </c>
    </row>
    <row r="10" spans="1:8" s="90" customFormat="1" ht="13.5" customHeight="1" x14ac:dyDescent="0.2">
      <c r="A10" s="87">
        <v>31</v>
      </c>
      <c r="B10" s="87">
        <v>321</v>
      </c>
      <c r="C10" s="88" t="s">
        <v>235</v>
      </c>
      <c r="D10" s="89">
        <f>SUM(KONSOLIDIRANI!D11:D17)</f>
        <v>51000</v>
      </c>
      <c r="E10" s="89">
        <f>SUM(KONSOLIDIRANI!E11:E17)</f>
        <v>1000</v>
      </c>
      <c r="F10" s="89">
        <f>SUM(KONSOLIDIRANI!F11:F17)</f>
        <v>52000</v>
      </c>
      <c r="G10" s="89">
        <f>SUM(KONSOLIDIRANI!G11:G17)</f>
        <v>7400</v>
      </c>
      <c r="H10" s="89">
        <f>SUM(KONSOLIDIRANI!H11:H17)</f>
        <v>59400</v>
      </c>
    </row>
    <row r="11" spans="1:8" s="90" customFormat="1" ht="12.75" x14ac:dyDescent="0.2">
      <c r="A11" s="87">
        <v>31</v>
      </c>
      <c r="B11" s="87">
        <v>322</v>
      </c>
      <c r="C11" s="88" t="s">
        <v>236</v>
      </c>
      <c r="D11" s="89">
        <f>SUM(KONSOLIDIRANI!D18:D31)</f>
        <v>408000</v>
      </c>
      <c r="E11" s="89">
        <f>SUM(KONSOLIDIRANI!E18:E31)</f>
        <v>46700</v>
      </c>
      <c r="F11" s="89">
        <f>SUM(KONSOLIDIRANI!F18:F31)</f>
        <v>454700</v>
      </c>
      <c r="G11" s="89">
        <f>SUM(KONSOLIDIRANI!G18:G31)</f>
        <v>-7000</v>
      </c>
      <c r="H11" s="89">
        <f>SUM(KONSOLIDIRANI!H18:H31)</f>
        <v>447700</v>
      </c>
    </row>
    <row r="12" spans="1:8" s="90" customFormat="1" ht="12.75" x14ac:dyDescent="0.2">
      <c r="A12" s="87">
        <v>31</v>
      </c>
      <c r="B12" s="87">
        <v>323</v>
      </c>
      <c r="C12" s="88" t="s">
        <v>237</v>
      </c>
      <c r="D12" s="89">
        <f>SUM(KONSOLIDIRANI!D32:D53)</f>
        <v>681500</v>
      </c>
      <c r="E12" s="89">
        <f>SUM(KONSOLIDIRANI!E32:E53)</f>
        <v>-44000</v>
      </c>
      <c r="F12" s="89">
        <f>SUM(KONSOLIDIRANI!F32:F53)</f>
        <v>637500</v>
      </c>
      <c r="G12" s="89">
        <f>SUM(KONSOLIDIRANI!G32:G53)</f>
        <v>-12400</v>
      </c>
      <c r="H12" s="89">
        <f>SUM(KONSOLIDIRANI!H32:H53)</f>
        <v>625100</v>
      </c>
    </row>
    <row r="13" spans="1:8" s="90" customFormat="1" ht="25.5" x14ac:dyDescent="0.2">
      <c r="A13" s="87">
        <v>31</v>
      </c>
      <c r="B13" s="87">
        <v>324</v>
      </c>
      <c r="C13" s="88" t="s">
        <v>264</v>
      </c>
      <c r="D13" s="89">
        <f>+KONSOLIDIRANI!D54</f>
        <v>0</v>
      </c>
      <c r="E13" s="89">
        <f>+KONSOLIDIRANI!E54</f>
        <v>1300</v>
      </c>
      <c r="F13" s="89">
        <f>+KONSOLIDIRANI!F54</f>
        <v>1300</v>
      </c>
      <c r="G13" s="89">
        <f>+KONSOLIDIRANI!G54</f>
        <v>0</v>
      </c>
      <c r="H13" s="89">
        <f>+KONSOLIDIRANI!H54</f>
        <v>1300</v>
      </c>
    </row>
    <row r="14" spans="1:8" s="90" customFormat="1" ht="12.75" x14ac:dyDescent="0.2">
      <c r="A14" s="87">
        <v>31</v>
      </c>
      <c r="B14" s="87">
        <v>329</v>
      </c>
      <c r="C14" s="88" t="s">
        <v>73</v>
      </c>
      <c r="D14" s="89">
        <f>SUM(KONSOLIDIRANI!D55:D59)</f>
        <v>33000</v>
      </c>
      <c r="E14" s="89">
        <f>SUM(KONSOLIDIRANI!E55:E59)</f>
        <v>-5000</v>
      </c>
      <c r="F14" s="89">
        <f>SUM(KONSOLIDIRANI!F55:F59)</f>
        <v>28000</v>
      </c>
      <c r="G14" s="89">
        <f>SUM(KONSOLIDIRANI!G55:G59)</f>
        <v>11000</v>
      </c>
      <c r="H14" s="89">
        <f>SUM(KONSOLIDIRANI!H55:H59)</f>
        <v>39000</v>
      </c>
    </row>
    <row r="15" spans="1:8" s="73" customFormat="1" ht="12.75" x14ac:dyDescent="0.2">
      <c r="A15" s="84">
        <v>31</v>
      </c>
      <c r="B15" s="84">
        <v>34</v>
      </c>
      <c r="C15" s="85" t="s">
        <v>238</v>
      </c>
      <c r="D15" s="86">
        <f t="shared" ref="D15:H15" si="5">SUM(D16)</f>
        <v>6500</v>
      </c>
      <c r="E15" s="86">
        <f t="shared" si="5"/>
        <v>0</v>
      </c>
      <c r="F15" s="86">
        <f t="shared" si="5"/>
        <v>6500</v>
      </c>
      <c r="G15" s="86">
        <f t="shared" si="5"/>
        <v>1000</v>
      </c>
      <c r="H15" s="86">
        <f t="shared" si="5"/>
        <v>7500</v>
      </c>
    </row>
    <row r="16" spans="1:8" s="90" customFormat="1" ht="12.75" x14ac:dyDescent="0.2">
      <c r="A16" s="87">
        <v>31</v>
      </c>
      <c r="B16" s="87">
        <v>343</v>
      </c>
      <c r="C16" s="88" t="s">
        <v>239</v>
      </c>
      <c r="D16" s="89">
        <f>SUM(KONSOLIDIRANI!D60:D61)</f>
        <v>6500</v>
      </c>
      <c r="E16" s="89">
        <f>SUM(KONSOLIDIRANI!E60:E61)</f>
        <v>0</v>
      </c>
      <c r="F16" s="89">
        <f>SUM(KONSOLIDIRANI!F60:F61)</f>
        <v>6500</v>
      </c>
      <c r="G16" s="89">
        <f>SUM(KONSOLIDIRANI!G60:G61)</f>
        <v>1000</v>
      </c>
      <c r="H16" s="89">
        <f>SUM(KONSOLIDIRANI!H60:H61)</f>
        <v>7500</v>
      </c>
    </row>
    <row r="17" spans="1:8" s="73" customFormat="1" ht="25.5" x14ac:dyDescent="0.2">
      <c r="A17" s="77">
        <v>49</v>
      </c>
      <c r="B17" s="78">
        <v>805404</v>
      </c>
      <c r="C17" s="79" t="s">
        <v>119</v>
      </c>
      <c r="D17" s="80">
        <f t="shared" ref="D17:H17" si="6">+D18</f>
        <v>14240400</v>
      </c>
      <c r="E17" s="80">
        <f t="shared" si="6"/>
        <v>372500</v>
      </c>
      <c r="F17" s="80">
        <f t="shared" si="6"/>
        <v>14612900</v>
      </c>
      <c r="G17" s="80">
        <f t="shared" si="6"/>
        <v>85000</v>
      </c>
      <c r="H17" s="80">
        <f t="shared" si="6"/>
        <v>14697900</v>
      </c>
    </row>
    <row r="18" spans="1:8" s="73" customFormat="1" ht="12.75" x14ac:dyDescent="0.2">
      <c r="A18" s="84">
        <v>49</v>
      </c>
      <c r="B18" s="84">
        <v>3</v>
      </c>
      <c r="C18" s="85" t="s">
        <v>229</v>
      </c>
      <c r="D18" s="86">
        <f t="shared" ref="D18:H18" si="7">+D19+D23+D28</f>
        <v>14240400</v>
      </c>
      <c r="E18" s="86">
        <f t="shared" si="7"/>
        <v>372500</v>
      </c>
      <c r="F18" s="86">
        <f t="shared" si="7"/>
        <v>14612900</v>
      </c>
      <c r="G18" s="86">
        <f t="shared" si="7"/>
        <v>85000</v>
      </c>
      <c r="H18" s="86">
        <f t="shared" si="7"/>
        <v>14697900</v>
      </c>
    </row>
    <row r="19" spans="1:8" s="73" customFormat="1" ht="12.75" x14ac:dyDescent="0.2">
      <c r="A19" s="84">
        <v>49</v>
      </c>
      <c r="B19" s="84">
        <v>31</v>
      </c>
      <c r="C19" s="85" t="s">
        <v>230</v>
      </c>
      <c r="D19" s="86">
        <f t="shared" ref="D19:H19" si="8">SUM(D20:D22)</f>
        <v>13943900</v>
      </c>
      <c r="E19" s="86">
        <f t="shared" si="8"/>
        <v>352500</v>
      </c>
      <c r="F19" s="86">
        <f t="shared" si="8"/>
        <v>14296400</v>
      </c>
      <c r="G19" s="86">
        <f t="shared" si="8"/>
        <v>110000</v>
      </c>
      <c r="H19" s="86">
        <f t="shared" si="8"/>
        <v>14406400</v>
      </c>
    </row>
    <row r="20" spans="1:8" s="90" customFormat="1" ht="12.75" x14ac:dyDescent="0.2">
      <c r="A20" s="87">
        <v>49</v>
      </c>
      <c r="B20" s="87">
        <v>311</v>
      </c>
      <c r="C20" s="88" t="s">
        <v>231</v>
      </c>
      <c r="D20" s="89">
        <f>SUM(KONSOLIDIRANI!D63:D64)</f>
        <v>11576400</v>
      </c>
      <c r="E20" s="89">
        <f>SUM(KONSOLIDIRANI!E63:E64)</f>
        <v>320000</v>
      </c>
      <c r="F20" s="89">
        <f>SUM(KONSOLIDIRANI!F63:F64)</f>
        <v>11896400</v>
      </c>
      <c r="G20" s="89">
        <f>SUM(KONSOLIDIRANI!G63:G64)</f>
        <v>135000</v>
      </c>
      <c r="H20" s="89">
        <f>SUM(KONSOLIDIRANI!H63:H64)</f>
        <v>12031400</v>
      </c>
    </row>
    <row r="21" spans="1:8" s="90" customFormat="1" ht="12.75" x14ac:dyDescent="0.2">
      <c r="A21" s="87">
        <v>49</v>
      </c>
      <c r="B21" s="87">
        <v>312</v>
      </c>
      <c r="C21" s="88" t="s">
        <v>232</v>
      </c>
      <c r="D21" s="89">
        <f>SUM(KONSOLIDIRANI!D65:D69)</f>
        <v>438500</v>
      </c>
      <c r="E21" s="89">
        <f>SUM(KONSOLIDIRANI!E65:E69)</f>
        <v>4500</v>
      </c>
      <c r="F21" s="89">
        <f>SUM(KONSOLIDIRANI!F65:F69)</f>
        <v>443000</v>
      </c>
      <c r="G21" s="89">
        <f>SUM(KONSOLIDIRANI!G65:G69)</f>
        <v>-5000</v>
      </c>
      <c r="H21" s="89">
        <f>SUM(KONSOLIDIRANI!H65:H69)</f>
        <v>438000</v>
      </c>
    </row>
    <row r="22" spans="1:8" s="90" customFormat="1" ht="12.75" x14ac:dyDescent="0.2">
      <c r="A22" s="87">
        <v>49</v>
      </c>
      <c r="B22" s="87">
        <v>313</v>
      </c>
      <c r="C22" s="88" t="s">
        <v>233</v>
      </c>
      <c r="D22" s="89">
        <f>SUM(KONSOLIDIRANI!D70:D72)</f>
        <v>1929000</v>
      </c>
      <c r="E22" s="89">
        <f>SUM(KONSOLIDIRANI!E70:E72)</f>
        <v>28000</v>
      </c>
      <c r="F22" s="89">
        <f>SUM(KONSOLIDIRANI!F70:F72)</f>
        <v>1957000</v>
      </c>
      <c r="G22" s="89">
        <f>SUM(KONSOLIDIRANI!G70:G72)</f>
        <v>-20000</v>
      </c>
      <c r="H22" s="89">
        <f>SUM(KONSOLIDIRANI!H70:H72)</f>
        <v>1937000</v>
      </c>
    </row>
    <row r="23" spans="1:8" s="73" customFormat="1" ht="12.75" x14ac:dyDescent="0.2">
      <c r="A23" s="84">
        <v>49</v>
      </c>
      <c r="B23" s="84">
        <v>32</v>
      </c>
      <c r="C23" s="85" t="s">
        <v>234</v>
      </c>
      <c r="D23" s="86">
        <f t="shared" ref="D23:H23" si="9">SUM(D24:D27)</f>
        <v>230600</v>
      </c>
      <c r="E23" s="86">
        <f t="shared" si="9"/>
        <v>20000</v>
      </c>
      <c r="F23" s="86">
        <f t="shared" si="9"/>
        <v>250600</v>
      </c>
      <c r="G23" s="86">
        <f t="shared" si="9"/>
        <v>15000</v>
      </c>
      <c r="H23" s="86">
        <f t="shared" si="9"/>
        <v>265600</v>
      </c>
    </row>
    <row r="24" spans="1:8" s="90" customFormat="1" ht="12.75" x14ac:dyDescent="0.2">
      <c r="A24" s="87">
        <v>49</v>
      </c>
      <c r="B24" s="87">
        <v>321</v>
      </c>
      <c r="C24" s="88" t="s">
        <v>235</v>
      </c>
      <c r="D24" s="89">
        <f>SUM(KONSOLIDIRANI!D73)</f>
        <v>160000</v>
      </c>
      <c r="E24" s="89">
        <f>SUM(KONSOLIDIRANI!E73)</f>
        <v>20000</v>
      </c>
      <c r="F24" s="89">
        <f>SUM(KONSOLIDIRANI!F73)</f>
        <v>180000</v>
      </c>
      <c r="G24" s="89">
        <f>SUM(KONSOLIDIRANI!G73)</f>
        <v>10000</v>
      </c>
      <c r="H24" s="89">
        <f>SUM(KONSOLIDIRANI!H73)</f>
        <v>190000</v>
      </c>
    </row>
    <row r="25" spans="1:8" s="90" customFormat="1" ht="12.75" x14ac:dyDescent="0.2">
      <c r="A25" s="87">
        <v>49</v>
      </c>
      <c r="B25" s="87">
        <v>322</v>
      </c>
      <c r="C25" s="88" t="s">
        <v>236</v>
      </c>
      <c r="D25" s="89">
        <v>0</v>
      </c>
      <c r="E25" s="89">
        <v>0</v>
      </c>
      <c r="F25" s="89">
        <v>0</v>
      </c>
      <c r="G25" s="89">
        <v>0</v>
      </c>
      <c r="H25" s="89">
        <v>0</v>
      </c>
    </row>
    <row r="26" spans="1:8" s="90" customFormat="1" ht="12.75" x14ac:dyDescent="0.2">
      <c r="A26" s="87">
        <v>49</v>
      </c>
      <c r="B26" s="87">
        <v>323</v>
      </c>
      <c r="C26" s="88" t="s">
        <v>237</v>
      </c>
      <c r="D26" s="89">
        <v>0</v>
      </c>
      <c r="E26" s="89">
        <v>0</v>
      </c>
      <c r="F26" s="89">
        <v>0</v>
      </c>
      <c r="G26" s="89">
        <v>0</v>
      </c>
      <c r="H26" s="89">
        <v>0</v>
      </c>
    </row>
    <row r="27" spans="1:8" s="90" customFormat="1" ht="12.75" x14ac:dyDescent="0.2">
      <c r="A27" s="87">
        <v>49</v>
      </c>
      <c r="B27" s="87">
        <v>329</v>
      </c>
      <c r="C27" s="88" t="s">
        <v>73</v>
      </c>
      <c r="D27" s="89">
        <f>SUM(KONSOLIDIRANI!D74:D75)</f>
        <v>70600</v>
      </c>
      <c r="E27" s="89">
        <f>SUM(KONSOLIDIRANI!E74:E75)</f>
        <v>0</v>
      </c>
      <c r="F27" s="89">
        <f>SUM(KONSOLIDIRANI!F74:F75)</f>
        <v>70600</v>
      </c>
      <c r="G27" s="89">
        <f>SUM(KONSOLIDIRANI!G74:G75)</f>
        <v>5000</v>
      </c>
      <c r="H27" s="89">
        <f>SUM(KONSOLIDIRANI!H74:H75)</f>
        <v>75600</v>
      </c>
    </row>
    <row r="28" spans="1:8" s="73" customFormat="1" ht="12.75" x14ac:dyDescent="0.2">
      <c r="A28" s="84">
        <v>49</v>
      </c>
      <c r="B28" s="84">
        <v>34</v>
      </c>
      <c r="C28" s="85" t="s">
        <v>238</v>
      </c>
      <c r="D28" s="86">
        <f t="shared" ref="D28:H28" si="10">SUM(D29)</f>
        <v>65900</v>
      </c>
      <c r="E28" s="86">
        <f t="shared" si="10"/>
        <v>0</v>
      </c>
      <c r="F28" s="86">
        <f t="shared" si="10"/>
        <v>65900</v>
      </c>
      <c r="G28" s="86">
        <f t="shared" si="10"/>
        <v>-40000</v>
      </c>
      <c r="H28" s="86">
        <f t="shared" si="10"/>
        <v>25900</v>
      </c>
    </row>
    <row r="29" spans="1:8" s="90" customFormat="1" ht="12.75" x14ac:dyDescent="0.2">
      <c r="A29" s="91">
        <v>49</v>
      </c>
      <c r="B29" s="91">
        <v>343</v>
      </c>
      <c r="C29" s="92" t="s">
        <v>239</v>
      </c>
      <c r="D29" s="93">
        <f>SUM(KONSOLIDIRANI!D76:D78)</f>
        <v>65900</v>
      </c>
      <c r="E29" s="93">
        <f>SUM(KONSOLIDIRANI!E76:E78)</f>
        <v>0</v>
      </c>
      <c r="F29" s="93">
        <f>SUM(KONSOLIDIRANI!F76:F78)</f>
        <v>65900</v>
      </c>
      <c r="G29" s="93">
        <f>SUM(KONSOLIDIRANI!G76:G78)</f>
        <v>-40000</v>
      </c>
      <c r="H29" s="93">
        <f>SUM(KONSOLIDIRANI!H76:H78)</f>
        <v>25900</v>
      </c>
    </row>
    <row r="30" spans="1:8" s="90" customFormat="1" ht="25.5" x14ac:dyDescent="0.2">
      <c r="A30" s="78">
        <v>805502</v>
      </c>
      <c r="B30" s="78">
        <v>805502</v>
      </c>
      <c r="C30" s="79" t="s">
        <v>79</v>
      </c>
      <c r="D30" s="80">
        <f>+D31+D38</f>
        <v>167400</v>
      </c>
      <c r="E30" s="80">
        <f>+E31+E38</f>
        <v>201314.07</v>
      </c>
      <c r="F30" s="80">
        <f>+F31+F38</f>
        <v>368714.07</v>
      </c>
      <c r="G30" s="80">
        <f>+G31+G38</f>
        <v>38500</v>
      </c>
      <c r="H30" s="80">
        <f>+H31+H38</f>
        <v>407214.07</v>
      </c>
    </row>
    <row r="31" spans="1:8" s="90" customFormat="1" ht="12.75" x14ac:dyDescent="0.2">
      <c r="A31" s="105">
        <v>11</v>
      </c>
      <c r="B31" s="105">
        <v>11</v>
      </c>
      <c r="C31" s="106" t="s">
        <v>81</v>
      </c>
      <c r="D31" s="107">
        <f>+D32</f>
        <v>2000</v>
      </c>
      <c r="E31" s="107">
        <f t="shared" ref="E31:H32" si="11">+E32</f>
        <v>197000</v>
      </c>
      <c r="F31" s="107">
        <f t="shared" si="11"/>
        <v>199000</v>
      </c>
      <c r="G31" s="107">
        <f t="shared" si="11"/>
        <v>34000</v>
      </c>
      <c r="H31" s="107">
        <f t="shared" si="11"/>
        <v>233000</v>
      </c>
    </row>
    <row r="32" spans="1:8" s="90" customFormat="1" ht="12.75" x14ac:dyDescent="0.2">
      <c r="A32" s="84">
        <v>11</v>
      </c>
      <c r="B32" s="84">
        <v>3</v>
      </c>
      <c r="C32" s="94" t="s">
        <v>229</v>
      </c>
      <c r="D32" s="86">
        <f>+D33</f>
        <v>2000</v>
      </c>
      <c r="E32" s="86">
        <f t="shared" si="11"/>
        <v>197000</v>
      </c>
      <c r="F32" s="86">
        <f t="shared" si="11"/>
        <v>199000</v>
      </c>
      <c r="G32" s="86">
        <f t="shared" si="11"/>
        <v>34000</v>
      </c>
      <c r="H32" s="86">
        <f t="shared" si="11"/>
        <v>233000</v>
      </c>
    </row>
    <row r="33" spans="1:8" s="73" customFormat="1" ht="12.75" x14ac:dyDescent="0.2">
      <c r="A33" s="84">
        <v>11</v>
      </c>
      <c r="B33" s="84">
        <v>32</v>
      </c>
      <c r="C33" s="85" t="s">
        <v>251</v>
      </c>
      <c r="D33" s="86">
        <f t="shared" ref="D33:H33" si="12">SUM(D34:D37)</f>
        <v>2000</v>
      </c>
      <c r="E33" s="86">
        <f t="shared" si="12"/>
        <v>197000</v>
      </c>
      <c r="F33" s="86">
        <f t="shared" si="12"/>
        <v>199000</v>
      </c>
      <c r="G33" s="86">
        <f t="shared" si="12"/>
        <v>34000</v>
      </c>
      <c r="H33" s="86">
        <f t="shared" si="12"/>
        <v>233000</v>
      </c>
    </row>
    <row r="34" spans="1:8" s="90" customFormat="1" ht="12.75" x14ac:dyDescent="0.2">
      <c r="A34" s="84">
        <v>11</v>
      </c>
      <c r="B34" s="87">
        <v>321</v>
      </c>
      <c r="C34" s="88" t="s">
        <v>235</v>
      </c>
      <c r="D34" s="89">
        <v>0</v>
      </c>
      <c r="E34" s="89">
        <v>0</v>
      </c>
      <c r="F34" s="89">
        <v>0</v>
      </c>
      <c r="G34" s="89">
        <v>0</v>
      </c>
      <c r="H34" s="89">
        <v>0</v>
      </c>
    </row>
    <row r="35" spans="1:8" s="90" customFormat="1" ht="12.75" x14ac:dyDescent="0.2">
      <c r="A35" s="84">
        <v>11</v>
      </c>
      <c r="B35" s="87">
        <v>322</v>
      </c>
      <c r="C35" s="88" t="s">
        <v>236</v>
      </c>
      <c r="D35" s="89">
        <f>SUM(KONSOLIDIRANI!D82)</f>
        <v>2000</v>
      </c>
      <c r="E35" s="89">
        <f>SUM(KONSOLIDIRANI!E82)</f>
        <v>0</v>
      </c>
      <c r="F35" s="89">
        <f>SUM(KONSOLIDIRANI!F82)</f>
        <v>2000</v>
      </c>
      <c r="G35" s="89">
        <f>SUM(KONSOLIDIRANI!G82)</f>
        <v>0</v>
      </c>
      <c r="H35" s="89">
        <f>SUM(KONSOLIDIRANI!H82)</f>
        <v>2000</v>
      </c>
    </row>
    <row r="36" spans="1:8" s="90" customFormat="1" ht="12.75" x14ac:dyDescent="0.2">
      <c r="A36" s="84">
        <v>11</v>
      </c>
      <c r="B36" s="87">
        <v>323</v>
      </c>
      <c r="C36" s="88" t="s">
        <v>237</v>
      </c>
      <c r="D36" s="89">
        <f>SUM(KONSOLIDIRANI!D83)</f>
        <v>0</v>
      </c>
      <c r="E36" s="89">
        <f>SUM(KONSOLIDIRANI!E83)</f>
        <v>0</v>
      </c>
      <c r="F36" s="89">
        <f>SUM(KONSOLIDIRANI!F83)</f>
        <v>0</v>
      </c>
      <c r="G36" s="89">
        <f>SUM(KONSOLIDIRANI!G83)</f>
        <v>0</v>
      </c>
      <c r="H36" s="89">
        <f>SUM(KONSOLIDIRANI!H83)</f>
        <v>0</v>
      </c>
    </row>
    <row r="37" spans="1:8" s="90" customFormat="1" ht="25.5" x14ac:dyDescent="0.2">
      <c r="A37" s="84">
        <v>11</v>
      </c>
      <c r="B37" s="87">
        <v>372</v>
      </c>
      <c r="C37" s="88" t="s">
        <v>240</v>
      </c>
      <c r="D37" s="89">
        <f>SUM(KONSOLIDIRANI!D84:D85)</f>
        <v>0</v>
      </c>
      <c r="E37" s="89">
        <f>SUM(KONSOLIDIRANI!E84:E85)</f>
        <v>197000</v>
      </c>
      <c r="F37" s="89">
        <f>SUM(KONSOLIDIRANI!F84:F85)</f>
        <v>197000</v>
      </c>
      <c r="G37" s="89">
        <f>SUM(KONSOLIDIRANI!G84:G85)</f>
        <v>34000</v>
      </c>
      <c r="H37" s="89">
        <f>SUM(KONSOLIDIRANI!H84:H85)</f>
        <v>231000</v>
      </c>
    </row>
    <row r="38" spans="1:8" s="90" customFormat="1" ht="25.5" x14ac:dyDescent="0.2">
      <c r="A38" s="105">
        <v>55</v>
      </c>
      <c r="B38" s="105">
        <v>55</v>
      </c>
      <c r="C38" s="108" t="s">
        <v>156</v>
      </c>
      <c r="D38" s="107">
        <f t="shared" ref="D38:H38" si="13">+D39+D47</f>
        <v>165400</v>
      </c>
      <c r="E38" s="107">
        <f t="shared" si="13"/>
        <v>4314.07</v>
      </c>
      <c r="F38" s="107">
        <f t="shared" si="13"/>
        <v>169714.07</v>
      </c>
      <c r="G38" s="107">
        <f t="shared" si="13"/>
        <v>4500</v>
      </c>
      <c r="H38" s="107">
        <f t="shared" si="13"/>
        <v>174214.07</v>
      </c>
    </row>
    <row r="39" spans="1:8" s="90" customFormat="1" ht="12.75" x14ac:dyDescent="0.2">
      <c r="A39" s="84">
        <v>55</v>
      </c>
      <c r="B39" s="84">
        <v>3</v>
      </c>
      <c r="C39" s="94" t="s">
        <v>229</v>
      </c>
      <c r="D39" s="86">
        <f t="shared" ref="D39:H39" si="14">+D40+D45</f>
        <v>156400</v>
      </c>
      <c r="E39" s="86">
        <f t="shared" si="14"/>
        <v>1814.0699999999997</v>
      </c>
      <c r="F39" s="86">
        <f t="shared" si="14"/>
        <v>158214.07</v>
      </c>
      <c r="G39" s="86">
        <f t="shared" si="14"/>
        <v>4500</v>
      </c>
      <c r="H39" s="86">
        <f t="shared" si="14"/>
        <v>162714.07</v>
      </c>
    </row>
    <row r="40" spans="1:8" s="90" customFormat="1" ht="12.75" x14ac:dyDescent="0.2">
      <c r="A40" s="84">
        <v>55</v>
      </c>
      <c r="B40" s="84">
        <v>32</v>
      </c>
      <c r="C40" s="94" t="s">
        <v>234</v>
      </c>
      <c r="D40" s="86">
        <f t="shared" ref="D40:H40" si="15">SUM(D41:D44)</f>
        <v>16400</v>
      </c>
      <c r="E40" s="86">
        <f t="shared" si="15"/>
        <v>8014.07</v>
      </c>
      <c r="F40" s="86">
        <f t="shared" si="15"/>
        <v>24414.07</v>
      </c>
      <c r="G40" s="86">
        <f t="shared" si="15"/>
        <v>4500</v>
      </c>
      <c r="H40" s="86">
        <f t="shared" si="15"/>
        <v>28914.07</v>
      </c>
    </row>
    <row r="41" spans="1:8" s="90" customFormat="1" ht="12.75" x14ac:dyDescent="0.2">
      <c r="A41" s="84">
        <v>55</v>
      </c>
      <c r="B41" s="87">
        <v>321</v>
      </c>
      <c r="C41" s="88" t="s">
        <v>235</v>
      </c>
      <c r="D41" s="89">
        <v>0</v>
      </c>
      <c r="E41" s="89">
        <v>0</v>
      </c>
      <c r="F41" s="89">
        <v>0</v>
      </c>
      <c r="G41" s="89">
        <v>0</v>
      </c>
      <c r="H41" s="89">
        <v>0</v>
      </c>
    </row>
    <row r="42" spans="1:8" s="73" customFormat="1" ht="12.75" x14ac:dyDescent="0.2">
      <c r="A42" s="84">
        <v>55</v>
      </c>
      <c r="B42" s="87">
        <v>322</v>
      </c>
      <c r="C42" s="88" t="s">
        <v>236</v>
      </c>
      <c r="D42" s="89">
        <f>SUM(KONSOLIDIRANI!D87:D91)</f>
        <v>13000</v>
      </c>
      <c r="E42" s="89">
        <f>SUM(KONSOLIDIRANI!E87:E91)</f>
        <v>-685.93000000000029</v>
      </c>
      <c r="F42" s="89">
        <f>SUM(KONSOLIDIRANI!F87:F91)</f>
        <v>12314.07</v>
      </c>
      <c r="G42" s="89">
        <f>SUM(KONSOLIDIRANI!G87:G91)</f>
        <v>500</v>
      </c>
      <c r="H42" s="89">
        <f>SUM(KONSOLIDIRANI!H87:H91)</f>
        <v>12814.07</v>
      </c>
    </row>
    <row r="43" spans="1:8" s="90" customFormat="1" ht="12.75" x14ac:dyDescent="0.2">
      <c r="A43" s="84">
        <v>55</v>
      </c>
      <c r="B43" s="87">
        <v>323</v>
      </c>
      <c r="C43" s="88" t="s">
        <v>237</v>
      </c>
      <c r="D43" s="89">
        <f>SUM(KONSOLIDIRANI!D92:D96)</f>
        <v>0</v>
      </c>
      <c r="E43" s="89">
        <f>SUM(KONSOLIDIRANI!E92:E96)</f>
        <v>10100</v>
      </c>
      <c r="F43" s="89">
        <f>SUM(KONSOLIDIRANI!F92:F96)</f>
        <v>10100</v>
      </c>
      <c r="G43" s="89">
        <f>SUM(KONSOLIDIRANI!G92:G96)</f>
        <v>5000</v>
      </c>
      <c r="H43" s="89">
        <f>SUM(KONSOLIDIRANI!H92:H96)</f>
        <v>15100</v>
      </c>
    </row>
    <row r="44" spans="1:8" s="90" customFormat="1" ht="12.75" x14ac:dyDescent="0.2">
      <c r="A44" s="84">
        <v>55</v>
      </c>
      <c r="B44" s="87">
        <v>329</v>
      </c>
      <c r="C44" s="88" t="s">
        <v>73</v>
      </c>
      <c r="D44" s="89">
        <f>SUM(KONSOLIDIRANI!D97:D98)</f>
        <v>3400</v>
      </c>
      <c r="E44" s="89">
        <f>SUM(KONSOLIDIRANI!E97:E98)</f>
        <v>-1400</v>
      </c>
      <c r="F44" s="89">
        <f>SUM(KONSOLIDIRANI!F97:F98)</f>
        <v>2000</v>
      </c>
      <c r="G44" s="89">
        <f>SUM(KONSOLIDIRANI!G97:G98)</f>
        <v>-1000</v>
      </c>
      <c r="H44" s="89">
        <f>SUM(KONSOLIDIRANI!H97:H98)</f>
        <v>1000</v>
      </c>
    </row>
    <row r="45" spans="1:8" s="73" customFormat="1" ht="25.5" x14ac:dyDescent="0.2">
      <c r="A45" s="84">
        <v>55</v>
      </c>
      <c r="B45" s="84">
        <v>37</v>
      </c>
      <c r="C45" s="85" t="s">
        <v>241</v>
      </c>
      <c r="D45" s="86">
        <f t="shared" ref="D45:H45" si="16">+D46</f>
        <v>140000</v>
      </c>
      <c r="E45" s="86">
        <f t="shared" si="16"/>
        <v>-6200</v>
      </c>
      <c r="F45" s="86">
        <f t="shared" si="16"/>
        <v>133800</v>
      </c>
      <c r="G45" s="86">
        <f t="shared" si="16"/>
        <v>0</v>
      </c>
      <c r="H45" s="86">
        <f t="shared" si="16"/>
        <v>133800</v>
      </c>
    </row>
    <row r="46" spans="1:8" s="90" customFormat="1" ht="25.5" x14ac:dyDescent="0.2">
      <c r="A46" s="84">
        <v>55</v>
      </c>
      <c r="B46" s="87">
        <v>372</v>
      </c>
      <c r="C46" s="88" t="s">
        <v>240</v>
      </c>
      <c r="D46" s="89">
        <f>SUM(KONSOLIDIRANI!D100)</f>
        <v>140000</v>
      </c>
      <c r="E46" s="89">
        <f>SUM(KONSOLIDIRANI!E100)</f>
        <v>-6200</v>
      </c>
      <c r="F46" s="89">
        <f>SUM(KONSOLIDIRANI!F100)</f>
        <v>133800</v>
      </c>
      <c r="G46" s="89">
        <f>SUM(KONSOLIDIRANI!G100)</f>
        <v>0</v>
      </c>
      <c r="H46" s="89">
        <f>SUM(KONSOLIDIRANI!H100)</f>
        <v>133800</v>
      </c>
    </row>
    <row r="47" spans="1:8" s="73" customFormat="1" ht="12.75" x14ac:dyDescent="0.2">
      <c r="A47" s="84">
        <v>55</v>
      </c>
      <c r="B47" s="84">
        <v>4</v>
      </c>
      <c r="C47" s="85" t="s">
        <v>242</v>
      </c>
      <c r="D47" s="86">
        <f t="shared" ref="D47:H47" si="17">+D48</f>
        <v>9000</v>
      </c>
      <c r="E47" s="86">
        <f t="shared" si="17"/>
        <v>2500</v>
      </c>
      <c r="F47" s="86">
        <f t="shared" si="17"/>
        <v>11500</v>
      </c>
      <c r="G47" s="86">
        <f t="shared" si="17"/>
        <v>0</v>
      </c>
      <c r="H47" s="86">
        <f t="shared" si="17"/>
        <v>11500</v>
      </c>
    </row>
    <row r="48" spans="1:8" s="90" customFormat="1" ht="25.5" x14ac:dyDescent="0.2">
      <c r="A48" s="84">
        <v>55</v>
      </c>
      <c r="B48" s="84">
        <v>42</v>
      </c>
      <c r="C48" s="85" t="s">
        <v>243</v>
      </c>
      <c r="D48" s="86">
        <f t="shared" ref="D48:H48" si="18">SUM(D49:D50)</f>
        <v>9000</v>
      </c>
      <c r="E48" s="86">
        <f t="shared" si="18"/>
        <v>2500</v>
      </c>
      <c r="F48" s="86">
        <f t="shared" si="18"/>
        <v>11500</v>
      </c>
      <c r="G48" s="86">
        <f t="shared" si="18"/>
        <v>0</v>
      </c>
      <c r="H48" s="86">
        <f t="shared" si="18"/>
        <v>11500</v>
      </c>
    </row>
    <row r="49" spans="1:8" s="90" customFormat="1" ht="12.75" x14ac:dyDescent="0.2">
      <c r="A49" s="84">
        <v>55</v>
      </c>
      <c r="B49" s="87">
        <v>422</v>
      </c>
      <c r="C49" s="88" t="s">
        <v>244</v>
      </c>
      <c r="D49" s="89">
        <f>SUM(KONSOLIDIRANI!D101:D105)</f>
        <v>0</v>
      </c>
      <c r="E49" s="89">
        <f>SUM(KONSOLIDIRANI!E101:E105)</f>
        <v>0</v>
      </c>
      <c r="F49" s="89">
        <f>SUM(KONSOLIDIRANI!F101:F105)</f>
        <v>0</v>
      </c>
      <c r="G49" s="89">
        <f>SUM(KONSOLIDIRANI!G101:G105)</f>
        <v>0</v>
      </c>
      <c r="H49" s="89">
        <f>SUM(KONSOLIDIRANI!H101:H105)</f>
        <v>0</v>
      </c>
    </row>
    <row r="50" spans="1:8" s="90" customFormat="1" ht="12.75" x14ac:dyDescent="0.2">
      <c r="A50" s="84">
        <v>55</v>
      </c>
      <c r="B50" s="95">
        <v>424</v>
      </c>
      <c r="C50" s="96" t="s">
        <v>117</v>
      </c>
      <c r="D50" s="97">
        <f>SUM(KONSOLIDIRANI!D106)</f>
        <v>9000</v>
      </c>
      <c r="E50" s="97">
        <f>SUM(KONSOLIDIRANI!E106)</f>
        <v>2500</v>
      </c>
      <c r="F50" s="97">
        <f>SUM(KONSOLIDIRANI!F106)</f>
        <v>11500</v>
      </c>
      <c r="G50" s="97">
        <f>SUM(KONSOLIDIRANI!G106)</f>
        <v>0</v>
      </c>
      <c r="H50" s="97">
        <f>SUM(KONSOLIDIRANI!H106)</f>
        <v>11500</v>
      </c>
    </row>
    <row r="51" spans="1:8" s="90" customFormat="1" ht="12.75" x14ac:dyDescent="0.2">
      <c r="A51" s="105">
        <v>29</v>
      </c>
      <c r="B51" s="105">
        <v>29</v>
      </c>
      <c r="C51" s="106" t="s">
        <v>249</v>
      </c>
      <c r="D51" s="107">
        <f t="shared" ref="D51:H51" si="19">+D52</f>
        <v>0</v>
      </c>
      <c r="E51" s="107">
        <f t="shared" si="19"/>
        <v>28100</v>
      </c>
      <c r="F51" s="107">
        <f t="shared" si="19"/>
        <v>28100</v>
      </c>
      <c r="G51" s="107">
        <f t="shared" si="19"/>
        <v>-300</v>
      </c>
      <c r="H51" s="107">
        <f t="shared" si="19"/>
        <v>27800</v>
      </c>
    </row>
    <row r="52" spans="1:8" s="90" customFormat="1" ht="12.75" x14ac:dyDescent="0.2">
      <c r="A52" s="84">
        <v>29</v>
      </c>
      <c r="B52" s="84">
        <v>3</v>
      </c>
      <c r="C52" s="94" t="s">
        <v>229</v>
      </c>
      <c r="D52" s="86">
        <f>+D55</f>
        <v>0</v>
      </c>
      <c r="E52" s="86">
        <f>+E55</f>
        <v>28100</v>
      </c>
      <c r="F52" s="86">
        <f>+F55</f>
        <v>28100</v>
      </c>
      <c r="G52" s="86">
        <f>+G55</f>
        <v>-300</v>
      </c>
      <c r="H52" s="86">
        <f>+H55</f>
        <v>27800</v>
      </c>
    </row>
    <row r="53" spans="1:8" s="90" customFormat="1" ht="12.75" x14ac:dyDescent="0.2">
      <c r="A53" s="84">
        <v>29</v>
      </c>
      <c r="B53" s="84">
        <v>31</v>
      </c>
      <c r="C53" s="94" t="s">
        <v>230</v>
      </c>
      <c r="D53" s="86">
        <f t="shared" ref="D53:H53" si="20">+D54</f>
        <v>0</v>
      </c>
      <c r="E53" s="86">
        <f t="shared" si="20"/>
        <v>100</v>
      </c>
      <c r="F53" s="86">
        <f t="shared" si="20"/>
        <v>100</v>
      </c>
      <c r="G53" s="86">
        <f t="shared" si="20"/>
        <v>300</v>
      </c>
      <c r="H53" s="86">
        <f t="shared" si="20"/>
        <v>400</v>
      </c>
    </row>
    <row r="54" spans="1:8" s="90" customFormat="1" ht="12.75" x14ac:dyDescent="0.2">
      <c r="A54" s="87">
        <v>29</v>
      </c>
      <c r="B54" s="87">
        <v>313</v>
      </c>
      <c r="C54" s="88" t="s">
        <v>233</v>
      </c>
      <c r="D54" s="89">
        <f>SUM(KONSOLIDIRANI!D108:D109)</f>
        <v>0</v>
      </c>
      <c r="E54" s="89">
        <f>SUM(KONSOLIDIRANI!E108:E109)</f>
        <v>100</v>
      </c>
      <c r="F54" s="89">
        <f>SUM(KONSOLIDIRANI!F108:F109)</f>
        <v>100</v>
      </c>
      <c r="G54" s="89">
        <f>SUM(KONSOLIDIRANI!G108:G109)</f>
        <v>300</v>
      </c>
      <c r="H54" s="89">
        <f>SUM(KONSOLIDIRANI!H108:H109)</f>
        <v>400</v>
      </c>
    </row>
    <row r="55" spans="1:8" s="90" customFormat="1" ht="12.75" x14ac:dyDescent="0.2">
      <c r="A55" s="84">
        <v>29</v>
      </c>
      <c r="B55" s="84">
        <v>32</v>
      </c>
      <c r="C55" s="85" t="s">
        <v>234</v>
      </c>
      <c r="D55" s="86">
        <f t="shared" ref="D55:H55" si="21">SUM(D56:D58)</f>
        <v>0</v>
      </c>
      <c r="E55" s="86">
        <f t="shared" si="21"/>
        <v>28100</v>
      </c>
      <c r="F55" s="86">
        <f t="shared" si="21"/>
        <v>28100</v>
      </c>
      <c r="G55" s="86">
        <f t="shared" si="21"/>
        <v>-300</v>
      </c>
      <c r="H55" s="86">
        <f t="shared" si="21"/>
        <v>27800</v>
      </c>
    </row>
    <row r="56" spans="1:8" s="90" customFormat="1" ht="12.75" x14ac:dyDescent="0.2">
      <c r="A56" s="84">
        <v>29</v>
      </c>
      <c r="B56" s="87">
        <v>321</v>
      </c>
      <c r="C56" s="88" t="s">
        <v>235</v>
      </c>
      <c r="D56" s="89">
        <f>SUM(KONSOLIDIRANI!D110:D113)</f>
        <v>0</v>
      </c>
      <c r="E56" s="89">
        <f>SUM(KONSOLIDIRANI!E110:E113)</f>
        <v>4800</v>
      </c>
      <c r="F56" s="89">
        <f>SUM(KONSOLIDIRANI!F110:F113)</f>
        <v>4800</v>
      </c>
      <c r="G56" s="89">
        <f>SUM(KONSOLIDIRANI!G110:G113)</f>
        <v>1600</v>
      </c>
      <c r="H56" s="89">
        <f>SUM(KONSOLIDIRANI!H110:H113)</f>
        <v>6400</v>
      </c>
    </row>
    <row r="57" spans="1:8" s="90" customFormat="1" ht="12.75" x14ac:dyDescent="0.2">
      <c r="A57" s="84">
        <v>29</v>
      </c>
      <c r="B57" s="87">
        <v>322</v>
      </c>
      <c r="C57" s="88" t="s">
        <v>236</v>
      </c>
      <c r="D57" s="89">
        <f>SUM(KONSOLIDIRANI!D114:D118)</f>
        <v>0</v>
      </c>
      <c r="E57" s="89">
        <f>SUM(KONSOLIDIRANI!E114:E118)</f>
        <v>3400</v>
      </c>
      <c r="F57" s="89">
        <f>SUM(KONSOLIDIRANI!F114:F118)</f>
        <v>3400</v>
      </c>
      <c r="G57" s="89">
        <f>SUM(KONSOLIDIRANI!G114:G118)</f>
        <v>100</v>
      </c>
      <c r="H57" s="89">
        <f>SUM(KONSOLIDIRANI!H114:H118)</f>
        <v>3500</v>
      </c>
    </row>
    <row r="58" spans="1:8" s="90" customFormat="1" ht="12.75" x14ac:dyDescent="0.2">
      <c r="A58" s="84">
        <v>29</v>
      </c>
      <c r="B58" s="87">
        <v>323</v>
      </c>
      <c r="C58" s="88" t="s">
        <v>237</v>
      </c>
      <c r="D58" s="89">
        <f>SUM(KONSOLIDIRANI!D119:D122)</f>
        <v>0</v>
      </c>
      <c r="E58" s="89">
        <f>SUM(KONSOLIDIRANI!E119:E122)</f>
        <v>19900</v>
      </c>
      <c r="F58" s="89">
        <f>SUM(KONSOLIDIRANI!F119:F122)</f>
        <v>19900</v>
      </c>
      <c r="G58" s="89">
        <f>SUM(KONSOLIDIRANI!G119:G122)</f>
        <v>-2000</v>
      </c>
      <c r="H58" s="89">
        <f>SUM(KONSOLIDIRANI!H119:H122)</f>
        <v>17900</v>
      </c>
    </row>
    <row r="59" spans="1:8" s="90" customFormat="1" ht="12.75" x14ac:dyDescent="0.2">
      <c r="A59" s="78">
        <v>805506</v>
      </c>
      <c r="B59" s="78">
        <v>805506</v>
      </c>
      <c r="C59" s="79" t="s">
        <v>85</v>
      </c>
      <c r="D59" s="80">
        <f t="shared" ref="D59:H59" si="22">+D60+D73</f>
        <v>1774800</v>
      </c>
      <c r="E59" s="80">
        <f t="shared" si="22"/>
        <v>111300</v>
      </c>
      <c r="F59" s="80">
        <f t="shared" si="22"/>
        <v>1886100</v>
      </c>
      <c r="G59" s="80">
        <f t="shared" si="22"/>
        <v>56200</v>
      </c>
      <c r="H59" s="80">
        <f t="shared" si="22"/>
        <v>1942300</v>
      </c>
    </row>
    <row r="60" spans="1:8" s="90" customFormat="1" ht="12.75" x14ac:dyDescent="0.2">
      <c r="A60" s="105">
        <v>11</v>
      </c>
      <c r="B60" s="105">
        <v>11</v>
      </c>
      <c r="C60" s="106" t="s">
        <v>81</v>
      </c>
      <c r="D60" s="109">
        <f t="shared" ref="D60:H60" si="23">+D61</f>
        <v>1184800</v>
      </c>
      <c r="E60" s="109">
        <f t="shared" si="23"/>
        <v>111300</v>
      </c>
      <c r="F60" s="109">
        <f t="shared" si="23"/>
        <v>1296100</v>
      </c>
      <c r="G60" s="109">
        <f t="shared" si="23"/>
        <v>900</v>
      </c>
      <c r="H60" s="109">
        <f t="shared" si="23"/>
        <v>1297000</v>
      </c>
    </row>
    <row r="61" spans="1:8" s="90" customFormat="1" ht="12.75" x14ac:dyDescent="0.2">
      <c r="A61" s="84">
        <v>11</v>
      </c>
      <c r="B61" s="84">
        <v>3</v>
      </c>
      <c r="C61" s="85" t="s">
        <v>229</v>
      </c>
      <c r="D61" s="86">
        <f t="shared" ref="D61:H61" si="24">+D62+D66+D71</f>
        <v>1184800</v>
      </c>
      <c r="E61" s="86">
        <f t="shared" si="24"/>
        <v>111300</v>
      </c>
      <c r="F61" s="86">
        <f t="shared" si="24"/>
        <v>1296100</v>
      </c>
      <c r="G61" s="86">
        <f t="shared" si="24"/>
        <v>900</v>
      </c>
      <c r="H61" s="86">
        <f t="shared" si="24"/>
        <v>1297000</v>
      </c>
    </row>
    <row r="62" spans="1:8" s="73" customFormat="1" ht="12.75" x14ac:dyDescent="0.2">
      <c r="A62" s="84">
        <v>11</v>
      </c>
      <c r="B62" s="84">
        <v>31</v>
      </c>
      <c r="C62" s="85" t="s">
        <v>230</v>
      </c>
      <c r="D62" s="86">
        <f t="shared" ref="D62:H62" si="25">SUM(D63:D65)</f>
        <v>1125200</v>
      </c>
      <c r="E62" s="86">
        <f t="shared" si="25"/>
        <v>90900</v>
      </c>
      <c r="F62" s="86">
        <f t="shared" si="25"/>
        <v>1216100</v>
      </c>
      <c r="G62" s="86">
        <f t="shared" si="25"/>
        <v>6100</v>
      </c>
      <c r="H62" s="86">
        <f t="shared" si="25"/>
        <v>1222200</v>
      </c>
    </row>
    <row r="63" spans="1:8" s="90" customFormat="1" ht="12.75" x14ac:dyDescent="0.2">
      <c r="A63" s="87">
        <v>11</v>
      </c>
      <c r="B63" s="87">
        <v>311</v>
      </c>
      <c r="C63" s="88" t="s">
        <v>231</v>
      </c>
      <c r="D63" s="89">
        <f>SUM(KONSOLIDIRANI!D125:D126)</f>
        <v>912000</v>
      </c>
      <c r="E63" s="89">
        <f>SUM(KONSOLIDIRANI!E125:E126)</f>
        <v>90700</v>
      </c>
      <c r="F63" s="89">
        <f>SUM(KONSOLIDIRANI!F125:F126)</f>
        <v>1002700</v>
      </c>
      <c r="G63" s="89">
        <f>SUM(KONSOLIDIRANI!G125:G126)</f>
        <v>13800</v>
      </c>
      <c r="H63" s="89">
        <f>SUM(KONSOLIDIRANI!H125:H126)</f>
        <v>1016500</v>
      </c>
    </row>
    <row r="64" spans="1:8" s="90" customFormat="1" ht="12.75" x14ac:dyDescent="0.2">
      <c r="A64" s="87">
        <v>11</v>
      </c>
      <c r="B64" s="87">
        <v>312</v>
      </c>
      <c r="C64" s="88" t="s">
        <v>232</v>
      </c>
      <c r="D64" s="89">
        <f>SUM(KONSOLIDIRANI!D127:D129)</f>
        <v>48200</v>
      </c>
      <c r="E64" s="89">
        <f>SUM(KONSOLIDIRANI!E127:E129)</f>
        <v>0</v>
      </c>
      <c r="F64" s="89">
        <f>SUM(KONSOLIDIRANI!F127:F129)</f>
        <v>48200</v>
      </c>
      <c r="G64" s="89">
        <f>SUM(KONSOLIDIRANI!G127:G129)</f>
        <v>-10200</v>
      </c>
      <c r="H64" s="89">
        <f>SUM(KONSOLIDIRANI!H127:H129)</f>
        <v>38000</v>
      </c>
    </row>
    <row r="65" spans="1:8" s="90" customFormat="1" ht="12.75" x14ac:dyDescent="0.2">
      <c r="A65" s="87">
        <v>11</v>
      </c>
      <c r="B65" s="87">
        <v>313</v>
      </c>
      <c r="C65" s="88" t="s">
        <v>233</v>
      </c>
      <c r="D65" s="89">
        <f>SUM(KONSOLIDIRANI!D130:D132)</f>
        <v>165000</v>
      </c>
      <c r="E65" s="89">
        <f>SUM(KONSOLIDIRANI!E130:E132)</f>
        <v>200</v>
      </c>
      <c r="F65" s="89">
        <f>SUM(KONSOLIDIRANI!F130:F132)</f>
        <v>165200</v>
      </c>
      <c r="G65" s="89">
        <f>SUM(KONSOLIDIRANI!G130:G132)</f>
        <v>2500</v>
      </c>
      <c r="H65" s="89">
        <f>SUM(KONSOLIDIRANI!H130:H132)</f>
        <v>167700</v>
      </c>
    </row>
    <row r="66" spans="1:8" s="90" customFormat="1" ht="12.75" x14ac:dyDescent="0.2">
      <c r="A66" s="84">
        <v>11</v>
      </c>
      <c r="B66" s="84">
        <v>32</v>
      </c>
      <c r="C66" s="85" t="s">
        <v>234</v>
      </c>
      <c r="D66" s="86">
        <f t="shared" ref="D66:H66" si="26">SUM(D67:D70)</f>
        <v>59600</v>
      </c>
      <c r="E66" s="86">
        <f t="shared" si="26"/>
        <v>18500</v>
      </c>
      <c r="F66" s="86">
        <f t="shared" si="26"/>
        <v>78100</v>
      </c>
      <c r="G66" s="86">
        <f t="shared" si="26"/>
        <v>-5100</v>
      </c>
      <c r="H66" s="86">
        <f t="shared" si="26"/>
        <v>73000</v>
      </c>
    </row>
    <row r="67" spans="1:8" s="90" customFormat="1" ht="12.75" x14ac:dyDescent="0.2">
      <c r="A67" s="87">
        <v>11</v>
      </c>
      <c r="B67" s="87">
        <v>321</v>
      </c>
      <c r="C67" s="88" t="s">
        <v>235</v>
      </c>
      <c r="D67" s="89">
        <f>SUM(KONSOLIDIRANI!D133:D134)</f>
        <v>58000</v>
      </c>
      <c r="E67" s="89">
        <f>SUM(KONSOLIDIRANI!E133:E134)</f>
        <v>15000</v>
      </c>
      <c r="F67" s="89">
        <f>SUM(KONSOLIDIRANI!F133:F134)</f>
        <v>73000</v>
      </c>
      <c r="G67" s="89">
        <f>SUM(KONSOLIDIRANI!G133:G134)</f>
        <v>-3500</v>
      </c>
      <c r="H67" s="89">
        <f>SUM(KONSOLIDIRANI!H133:H134)</f>
        <v>69500</v>
      </c>
    </row>
    <row r="68" spans="1:8" s="73" customFormat="1" ht="12.75" x14ac:dyDescent="0.2">
      <c r="A68" s="87">
        <v>11</v>
      </c>
      <c r="B68" s="87">
        <v>322</v>
      </c>
      <c r="C68" s="88" t="s">
        <v>236</v>
      </c>
      <c r="D68" s="89">
        <v>0</v>
      </c>
      <c r="E68" s="89">
        <v>0</v>
      </c>
      <c r="F68" s="89">
        <v>0</v>
      </c>
      <c r="G68" s="89">
        <v>0</v>
      </c>
      <c r="H68" s="89">
        <v>0</v>
      </c>
    </row>
    <row r="69" spans="1:8" s="90" customFormat="1" ht="12.75" x14ac:dyDescent="0.2">
      <c r="A69" s="87">
        <v>11</v>
      </c>
      <c r="B69" s="87">
        <v>323</v>
      </c>
      <c r="C69" s="88" t="s">
        <v>237</v>
      </c>
      <c r="D69" s="89">
        <f>SUM(KONSOLIDIRANI!D135)</f>
        <v>1600</v>
      </c>
      <c r="E69" s="89">
        <f>SUM(KONSOLIDIRANI!E135)</f>
        <v>0</v>
      </c>
      <c r="F69" s="89">
        <f>SUM(KONSOLIDIRANI!F135)</f>
        <v>1600</v>
      </c>
      <c r="G69" s="89">
        <f>SUM(KONSOLIDIRANI!G135)</f>
        <v>-1600</v>
      </c>
      <c r="H69" s="89">
        <f>SUM(KONSOLIDIRANI!H135)</f>
        <v>0</v>
      </c>
    </row>
    <row r="70" spans="1:8" s="90" customFormat="1" ht="12.75" x14ac:dyDescent="0.2">
      <c r="A70" s="87">
        <v>11</v>
      </c>
      <c r="B70" s="87">
        <v>329</v>
      </c>
      <c r="C70" s="88" t="s">
        <v>73</v>
      </c>
      <c r="D70" s="97">
        <f>SUM(KONSOLIDIRANI!D136)</f>
        <v>0</v>
      </c>
      <c r="E70" s="97">
        <f>SUM(KONSOLIDIRANI!E136)</f>
        <v>3500</v>
      </c>
      <c r="F70" s="97">
        <f>SUM(KONSOLIDIRANI!F136)</f>
        <v>3500</v>
      </c>
      <c r="G70" s="97">
        <f>SUM(KONSOLIDIRANI!G136)</f>
        <v>0</v>
      </c>
      <c r="H70" s="97">
        <f>SUM(KONSOLIDIRANI!H136)</f>
        <v>3500</v>
      </c>
    </row>
    <row r="71" spans="1:8" s="90" customFormat="1" ht="12.75" x14ac:dyDescent="0.2">
      <c r="A71" s="84">
        <v>11</v>
      </c>
      <c r="B71" s="84">
        <v>34</v>
      </c>
      <c r="C71" s="85" t="s">
        <v>238</v>
      </c>
      <c r="D71" s="86">
        <f t="shared" ref="D71:H71" si="27">+D72</f>
        <v>0</v>
      </c>
      <c r="E71" s="86">
        <f t="shared" si="27"/>
        <v>1900</v>
      </c>
      <c r="F71" s="86">
        <f t="shared" si="27"/>
        <v>1900</v>
      </c>
      <c r="G71" s="86">
        <f t="shared" si="27"/>
        <v>-100</v>
      </c>
      <c r="H71" s="86">
        <f t="shared" si="27"/>
        <v>1800</v>
      </c>
    </row>
    <row r="72" spans="1:8" s="90" customFormat="1" ht="12.75" x14ac:dyDescent="0.2">
      <c r="A72" s="87">
        <v>11</v>
      </c>
      <c r="B72" s="87">
        <v>343</v>
      </c>
      <c r="C72" s="88" t="s">
        <v>239</v>
      </c>
      <c r="D72" s="89">
        <f>SUM(KONSOLIDIRANI!D137:D139)</f>
        <v>0</v>
      </c>
      <c r="E72" s="89">
        <f>SUM(KONSOLIDIRANI!E137:E139)</f>
        <v>1900</v>
      </c>
      <c r="F72" s="89">
        <f>SUM(KONSOLIDIRANI!F137:F139)</f>
        <v>1900</v>
      </c>
      <c r="G72" s="89">
        <f>SUM(KONSOLIDIRANI!G137:G139)</f>
        <v>-100</v>
      </c>
      <c r="H72" s="89">
        <f>SUM(KONSOLIDIRANI!H137:H139)</f>
        <v>1800</v>
      </c>
    </row>
    <row r="73" spans="1:8" s="90" customFormat="1" ht="25.5" x14ac:dyDescent="0.2">
      <c r="A73" s="105">
        <v>55</v>
      </c>
      <c r="B73" s="105">
        <v>55</v>
      </c>
      <c r="C73" s="106" t="s">
        <v>156</v>
      </c>
      <c r="D73" s="109">
        <f t="shared" ref="D73:H73" si="28">+D74+D83</f>
        <v>590000</v>
      </c>
      <c r="E73" s="109">
        <f t="shared" si="28"/>
        <v>0</v>
      </c>
      <c r="F73" s="109">
        <f t="shared" si="28"/>
        <v>590000</v>
      </c>
      <c r="G73" s="109">
        <f t="shared" si="28"/>
        <v>55300</v>
      </c>
      <c r="H73" s="109">
        <f t="shared" si="28"/>
        <v>645300</v>
      </c>
    </row>
    <row r="74" spans="1:8" s="90" customFormat="1" ht="12.75" x14ac:dyDescent="0.2">
      <c r="A74" s="84">
        <v>55</v>
      </c>
      <c r="B74" s="84">
        <v>3</v>
      </c>
      <c r="C74" s="85" t="s">
        <v>229</v>
      </c>
      <c r="D74" s="86">
        <f t="shared" ref="D74:H74" si="29">+D75+D79</f>
        <v>450000</v>
      </c>
      <c r="E74" s="86">
        <f t="shared" si="29"/>
        <v>15000</v>
      </c>
      <c r="F74" s="86">
        <f t="shared" si="29"/>
        <v>465000</v>
      </c>
      <c r="G74" s="86">
        <f t="shared" si="29"/>
        <v>-21000</v>
      </c>
      <c r="H74" s="86">
        <f t="shared" si="29"/>
        <v>444000</v>
      </c>
    </row>
    <row r="75" spans="1:8" s="73" customFormat="1" ht="12.75" x14ac:dyDescent="0.2">
      <c r="A75" s="84">
        <v>55</v>
      </c>
      <c r="B75" s="84">
        <v>31</v>
      </c>
      <c r="C75" s="85" t="s">
        <v>230</v>
      </c>
      <c r="D75" s="86">
        <f t="shared" ref="D75:H75" si="30">SUM(D76:D78)</f>
        <v>0</v>
      </c>
      <c r="E75" s="86">
        <f t="shared" si="30"/>
        <v>0</v>
      </c>
      <c r="F75" s="86">
        <f t="shared" si="30"/>
        <v>0</v>
      </c>
      <c r="G75" s="86">
        <f t="shared" si="30"/>
        <v>0</v>
      </c>
      <c r="H75" s="86">
        <f t="shared" si="30"/>
        <v>0</v>
      </c>
    </row>
    <row r="76" spans="1:8" s="90" customFormat="1" ht="12.75" x14ac:dyDescent="0.2">
      <c r="A76" s="87">
        <v>55</v>
      </c>
      <c r="B76" s="87">
        <v>311</v>
      </c>
      <c r="C76" s="88" t="s">
        <v>231</v>
      </c>
      <c r="D76" s="89">
        <f>SUM(KONSOLIDIRANI!D141)</f>
        <v>0</v>
      </c>
      <c r="E76" s="89">
        <f>SUM(KONSOLIDIRANI!E141)</f>
        <v>0</v>
      </c>
      <c r="F76" s="89">
        <f>SUM(KONSOLIDIRANI!F141)</f>
        <v>0</v>
      </c>
      <c r="G76" s="89">
        <f>SUM(KONSOLIDIRANI!G141)</f>
        <v>0</v>
      </c>
      <c r="H76" s="89">
        <f>SUM(KONSOLIDIRANI!H141)</f>
        <v>0</v>
      </c>
    </row>
    <row r="77" spans="1:8" s="90" customFormat="1" ht="12.75" x14ac:dyDescent="0.2">
      <c r="A77" s="87">
        <v>55</v>
      </c>
      <c r="B77" s="87">
        <v>312</v>
      </c>
      <c r="C77" s="88" t="s">
        <v>232</v>
      </c>
      <c r="D77" s="89">
        <v>0</v>
      </c>
      <c r="E77" s="89">
        <v>0</v>
      </c>
      <c r="F77" s="89">
        <v>0</v>
      </c>
      <c r="G77" s="89">
        <v>0</v>
      </c>
      <c r="H77" s="89">
        <v>0</v>
      </c>
    </row>
    <row r="78" spans="1:8" s="90" customFormat="1" ht="12.75" x14ac:dyDescent="0.2">
      <c r="A78" s="87">
        <v>55</v>
      </c>
      <c r="B78" s="87">
        <v>313</v>
      </c>
      <c r="C78" s="88" t="s">
        <v>233</v>
      </c>
      <c r="D78" s="89">
        <v>0</v>
      </c>
      <c r="E78" s="89">
        <v>0</v>
      </c>
      <c r="F78" s="89">
        <v>0</v>
      </c>
      <c r="G78" s="89">
        <v>0</v>
      </c>
      <c r="H78" s="89">
        <v>0</v>
      </c>
    </row>
    <row r="79" spans="1:8" s="90" customFormat="1" ht="12.75" x14ac:dyDescent="0.2">
      <c r="A79" s="84">
        <v>55</v>
      </c>
      <c r="B79" s="84">
        <v>32</v>
      </c>
      <c r="C79" s="85" t="s">
        <v>234</v>
      </c>
      <c r="D79" s="86">
        <f t="shared" ref="D79:H79" si="31">SUM(D80:D82)</f>
        <v>450000</v>
      </c>
      <c r="E79" s="86">
        <f t="shared" si="31"/>
        <v>15000</v>
      </c>
      <c r="F79" s="86">
        <f t="shared" si="31"/>
        <v>465000</v>
      </c>
      <c r="G79" s="86">
        <f t="shared" si="31"/>
        <v>-21000</v>
      </c>
      <c r="H79" s="86">
        <f t="shared" si="31"/>
        <v>444000</v>
      </c>
    </row>
    <row r="80" spans="1:8" s="90" customFormat="1" ht="12.75" x14ac:dyDescent="0.2">
      <c r="A80" s="87">
        <v>55</v>
      </c>
      <c r="B80" s="87">
        <v>321</v>
      </c>
      <c r="C80" s="88" t="s">
        <v>235</v>
      </c>
      <c r="D80" s="89">
        <f>SUM(KONSOLIDIRANI!D142:D143)</f>
        <v>0</v>
      </c>
      <c r="E80" s="89">
        <f>SUM(KONSOLIDIRANI!E142:E143)</f>
        <v>1100</v>
      </c>
      <c r="F80" s="89">
        <f>SUM(KONSOLIDIRANI!F142:F143)</f>
        <v>1100</v>
      </c>
      <c r="G80" s="89">
        <f>SUM(KONSOLIDIRANI!G142:G143)</f>
        <v>0</v>
      </c>
      <c r="H80" s="89">
        <f>SUM(KONSOLIDIRANI!H142:H143)</f>
        <v>1100</v>
      </c>
    </row>
    <row r="81" spans="1:8" s="73" customFormat="1" ht="12.75" x14ac:dyDescent="0.2">
      <c r="A81" s="87">
        <v>55</v>
      </c>
      <c r="B81" s="87">
        <v>322</v>
      </c>
      <c r="C81" s="88" t="s">
        <v>236</v>
      </c>
      <c r="D81" s="89">
        <f>SUM(KONSOLIDIRANI!D144:D154)</f>
        <v>374000</v>
      </c>
      <c r="E81" s="89">
        <f>SUM(KONSOLIDIRANI!E144:E154)</f>
        <v>2100</v>
      </c>
      <c r="F81" s="89">
        <f>SUM(KONSOLIDIRANI!F144:F154)</f>
        <v>376100</v>
      </c>
      <c r="G81" s="89">
        <f>SUM(KONSOLIDIRANI!G144:G154)</f>
        <v>-36000</v>
      </c>
      <c r="H81" s="89">
        <f>SUM(KONSOLIDIRANI!H144:H154)</f>
        <v>340100</v>
      </c>
    </row>
    <row r="82" spans="1:8" s="90" customFormat="1" ht="12.75" x14ac:dyDescent="0.2">
      <c r="A82" s="87">
        <v>55</v>
      </c>
      <c r="B82" s="87">
        <v>323</v>
      </c>
      <c r="C82" s="88" t="s">
        <v>237</v>
      </c>
      <c r="D82" s="89">
        <f>SUM(KONSOLIDIRANI!D156:D163)</f>
        <v>76000</v>
      </c>
      <c r="E82" s="89">
        <f>SUM(KONSOLIDIRANI!E156:E163)</f>
        <v>11800</v>
      </c>
      <c r="F82" s="89">
        <f>SUM(KONSOLIDIRANI!F156:F163)</f>
        <v>87800</v>
      </c>
      <c r="G82" s="89">
        <f>SUM(KONSOLIDIRANI!G156:G163)</f>
        <v>15000</v>
      </c>
      <c r="H82" s="89">
        <f>SUM(KONSOLIDIRANI!H156:H163)</f>
        <v>102800</v>
      </c>
    </row>
    <row r="83" spans="1:8" s="90" customFormat="1" ht="12.75" x14ac:dyDescent="0.2">
      <c r="A83" s="84">
        <v>55</v>
      </c>
      <c r="B83" s="84">
        <v>4</v>
      </c>
      <c r="C83" s="85" t="s">
        <v>242</v>
      </c>
      <c r="D83" s="86">
        <f t="shared" ref="D83:H83" si="32">+D84</f>
        <v>140000</v>
      </c>
      <c r="E83" s="86">
        <f t="shared" si="32"/>
        <v>-15000</v>
      </c>
      <c r="F83" s="86">
        <f t="shared" si="32"/>
        <v>125000</v>
      </c>
      <c r="G83" s="86">
        <f t="shared" si="32"/>
        <v>76300</v>
      </c>
      <c r="H83" s="86">
        <f t="shared" si="32"/>
        <v>201300</v>
      </c>
    </row>
    <row r="84" spans="1:8" s="90" customFormat="1" ht="25.5" x14ac:dyDescent="0.2">
      <c r="A84" s="84">
        <v>55</v>
      </c>
      <c r="B84" s="84">
        <v>42</v>
      </c>
      <c r="C84" s="85" t="s">
        <v>243</v>
      </c>
      <c r="D84" s="86">
        <f t="shared" ref="D84:H84" si="33">++D85+D86</f>
        <v>140000</v>
      </c>
      <c r="E84" s="86">
        <f t="shared" si="33"/>
        <v>-15000</v>
      </c>
      <c r="F84" s="86">
        <f t="shared" si="33"/>
        <v>125000</v>
      </c>
      <c r="G84" s="86">
        <f t="shared" si="33"/>
        <v>76300</v>
      </c>
      <c r="H84" s="86">
        <f t="shared" si="33"/>
        <v>201300</v>
      </c>
    </row>
    <row r="85" spans="1:8" s="90" customFormat="1" ht="12.75" x14ac:dyDescent="0.2">
      <c r="A85" s="84">
        <v>55</v>
      </c>
      <c r="B85" s="87">
        <v>422</v>
      </c>
      <c r="C85" s="88" t="s">
        <v>244</v>
      </c>
      <c r="D85" s="89">
        <f>SUM(KONSOLIDIRANI!D164:D170)</f>
        <v>140000</v>
      </c>
      <c r="E85" s="89">
        <f>SUM(KONSOLIDIRANI!E164:E170)</f>
        <v>-22000</v>
      </c>
      <c r="F85" s="89">
        <f>SUM(KONSOLIDIRANI!F164:F170)</f>
        <v>118000</v>
      </c>
      <c r="G85" s="89">
        <f>SUM(KONSOLIDIRANI!G164:G170)</f>
        <v>71300</v>
      </c>
      <c r="H85" s="89">
        <f>SUM(KONSOLIDIRANI!H164:H170)</f>
        <v>189300</v>
      </c>
    </row>
    <row r="86" spans="1:8" s="90" customFormat="1" ht="12.75" x14ac:dyDescent="0.2">
      <c r="A86" s="110">
        <v>55</v>
      </c>
      <c r="B86" s="91">
        <v>424</v>
      </c>
      <c r="C86" s="92" t="s">
        <v>117</v>
      </c>
      <c r="D86" s="93">
        <f>SUM(KONSOLIDIRANI!D171)</f>
        <v>0</v>
      </c>
      <c r="E86" s="93">
        <f>SUM(KONSOLIDIRANI!E171)</f>
        <v>7000</v>
      </c>
      <c r="F86" s="93">
        <f>SUM(KONSOLIDIRANI!F171)</f>
        <v>7000</v>
      </c>
      <c r="G86" s="93">
        <f>SUM(KONSOLIDIRANI!G171)</f>
        <v>5000</v>
      </c>
      <c r="H86" s="93">
        <f>SUM(KONSOLIDIRANI!H171)</f>
        <v>12000</v>
      </c>
    </row>
    <row r="87" spans="1:8" s="90" customFormat="1" ht="32.25" customHeight="1" x14ac:dyDescent="0.2">
      <c r="A87" s="78">
        <v>18055021</v>
      </c>
      <c r="B87" s="78">
        <v>18055021</v>
      </c>
      <c r="C87" s="79" t="s">
        <v>245</v>
      </c>
      <c r="D87" s="80">
        <f t="shared" ref="D87:H89" si="34">+D88</f>
        <v>0</v>
      </c>
      <c r="E87" s="80">
        <f t="shared" si="34"/>
        <v>0</v>
      </c>
      <c r="F87" s="80">
        <f t="shared" si="34"/>
        <v>0</v>
      </c>
      <c r="G87" s="80">
        <f t="shared" si="34"/>
        <v>0</v>
      </c>
      <c r="H87" s="80">
        <f t="shared" si="34"/>
        <v>0</v>
      </c>
    </row>
    <row r="88" spans="1:8" s="73" customFormat="1" ht="16.899999999999999" customHeight="1" x14ac:dyDescent="0.2">
      <c r="A88" s="81">
        <v>11</v>
      </c>
      <c r="B88" s="81">
        <v>3</v>
      </c>
      <c r="C88" s="82" t="s">
        <v>229</v>
      </c>
      <c r="D88" s="83">
        <f t="shared" si="34"/>
        <v>0</v>
      </c>
      <c r="E88" s="83">
        <f t="shared" si="34"/>
        <v>0</v>
      </c>
      <c r="F88" s="83">
        <f t="shared" si="34"/>
        <v>0</v>
      </c>
      <c r="G88" s="83">
        <f t="shared" si="34"/>
        <v>0</v>
      </c>
      <c r="H88" s="83">
        <f t="shared" si="34"/>
        <v>0</v>
      </c>
    </row>
    <row r="89" spans="1:8" s="73" customFormat="1" ht="12.75" x14ac:dyDescent="0.2">
      <c r="A89" s="84">
        <v>11</v>
      </c>
      <c r="B89" s="84">
        <v>32</v>
      </c>
      <c r="C89" s="85" t="s">
        <v>234</v>
      </c>
      <c r="D89" s="86">
        <f t="shared" si="34"/>
        <v>0</v>
      </c>
      <c r="E89" s="86">
        <f t="shared" si="34"/>
        <v>0</v>
      </c>
      <c r="F89" s="86">
        <f t="shared" si="34"/>
        <v>0</v>
      </c>
      <c r="G89" s="86">
        <f t="shared" si="34"/>
        <v>0</v>
      </c>
      <c r="H89" s="86">
        <f t="shared" si="34"/>
        <v>0</v>
      </c>
    </row>
    <row r="90" spans="1:8" s="90" customFormat="1" ht="12.75" x14ac:dyDescent="0.2">
      <c r="A90" s="91">
        <v>11</v>
      </c>
      <c r="B90" s="91">
        <v>323</v>
      </c>
      <c r="C90" s="92" t="s">
        <v>237</v>
      </c>
      <c r="D90" s="89">
        <f>+KONSOLIDIRANI!D180</f>
        <v>0</v>
      </c>
      <c r="E90" s="89">
        <f>+KONSOLIDIRANI!E180</f>
        <v>0</v>
      </c>
      <c r="F90" s="89">
        <f>+KONSOLIDIRANI!F180</f>
        <v>0</v>
      </c>
      <c r="G90" s="89">
        <f>+KONSOLIDIRANI!G180</f>
        <v>0</v>
      </c>
      <c r="H90" s="89">
        <f>+KONSOLIDIRANI!H180</f>
        <v>0</v>
      </c>
    </row>
    <row r="91" spans="1:8" s="90" customFormat="1" ht="12.75" x14ac:dyDescent="0.2">
      <c r="A91" s="98">
        <v>805523</v>
      </c>
      <c r="B91" s="98">
        <v>805523</v>
      </c>
      <c r="C91" s="99" t="s">
        <v>101</v>
      </c>
      <c r="D91" s="100">
        <f t="shared" ref="D91:H91" si="35">+D92</f>
        <v>149000</v>
      </c>
      <c r="E91" s="100">
        <f t="shared" si="35"/>
        <v>15000</v>
      </c>
      <c r="F91" s="100">
        <f t="shared" si="35"/>
        <v>164000</v>
      </c>
      <c r="G91" s="100">
        <f t="shared" si="35"/>
        <v>-3650</v>
      </c>
      <c r="H91" s="100">
        <f t="shared" si="35"/>
        <v>160350</v>
      </c>
    </row>
    <row r="92" spans="1:8" s="90" customFormat="1" ht="12.75" x14ac:dyDescent="0.2">
      <c r="A92" s="84">
        <v>11</v>
      </c>
      <c r="B92" s="84">
        <v>3</v>
      </c>
      <c r="C92" s="85" t="s">
        <v>229</v>
      </c>
      <c r="D92" s="86">
        <f t="shared" ref="D92:H92" si="36">+D93+D97</f>
        <v>149000</v>
      </c>
      <c r="E92" s="86">
        <f t="shared" si="36"/>
        <v>15000</v>
      </c>
      <c r="F92" s="86">
        <f t="shared" si="36"/>
        <v>164000</v>
      </c>
      <c r="G92" s="86">
        <f t="shared" si="36"/>
        <v>-3650</v>
      </c>
      <c r="H92" s="86">
        <f t="shared" si="36"/>
        <v>160350</v>
      </c>
    </row>
    <row r="93" spans="1:8" s="73" customFormat="1" ht="12.75" x14ac:dyDescent="0.2">
      <c r="A93" s="84">
        <v>11</v>
      </c>
      <c r="B93" s="84">
        <v>31</v>
      </c>
      <c r="C93" s="85" t="s">
        <v>230</v>
      </c>
      <c r="D93" s="86">
        <f t="shared" ref="D93:H93" si="37">SUM(D94:D96)</f>
        <v>140600</v>
      </c>
      <c r="E93" s="86">
        <f t="shared" si="37"/>
        <v>13500</v>
      </c>
      <c r="F93" s="86">
        <f t="shared" si="37"/>
        <v>154100</v>
      </c>
      <c r="G93" s="86">
        <f t="shared" si="37"/>
        <v>-2350</v>
      </c>
      <c r="H93" s="86">
        <f t="shared" si="37"/>
        <v>151750</v>
      </c>
    </row>
    <row r="94" spans="1:8" s="90" customFormat="1" ht="12.75" x14ac:dyDescent="0.2">
      <c r="A94" s="87">
        <v>11</v>
      </c>
      <c r="B94" s="87">
        <v>311</v>
      </c>
      <c r="C94" s="88" t="s">
        <v>231</v>
      </c>
      <c r="D94" s="89">
        <f>SUM(KONSOLIDIRANI!D182)</f>
        <v>110000</v>
      </c>
      <c r="E94" s="89">
        <f>SUM(KONSOLIDIRANI!E182)</f>
        <v>12500</v>
      </c>
      <c r="F94" s="89">
        <f>SUM(KONSOLIDIRANI!F182)</f>
        <v>122500</v>
      </c>
      <c r="G94" s="89">
        <f>SUM(KONSOLIDIRANI!G182)</f>
        <v>-2000</v>
      </c>
      <c r="H94" s="89">
        <f>SUM(KONSOLIDIRANI!H182)</f>
        <v>120500</v>
      </c>
    </row>
    <row r="95" spans="1:8" s="90" customFormat="1" ht="12.75" x14ac:dyDescent="0.2">
      <c r="A95" s="87">
        <v>11</v>
      </c>
      <c r="B95" s="87">
        <v>312</v>
      </c>
      <c r="C95" s="88" t="s">
        <v>232</v>
      </c>
      <c r="D95" s="89">
        <f>SUM(KONSOLIDIRANI!D183:D185)</f>
        <v>10500</v>
      </c>
      <c r="E95" s="89">
        <f>SUM(KONSOLIDIRANI!E183:E185)</f>
        <v>0</v>
      </c>
      <c r="F95" s="89">
        <f>SUM(KONSOLIDIRANI!F183:F185)</f>
        <v>10500</v>
      </c>
      <c r="G95" s="89">
        <f>SUM(KONSOLIDIRANI!G183:G185)</f>
        <v>150</v>
      </c>
      <c r="H95" s="89">
        <f>SUM(KONSOLIDIRANI!H183:H185)</f>
        <v>10650</v>
      </c>
    </row>
    <row r="96" spans="1:8" s="90" customFormat="1" ht="12.75" x14ac:dyDescent="0.2">
      <c r="A96" s="87">
        <v>11</v>
      </c>
      <c r="B96" s="87">
        <v>313</v>
      </c>
      <c r="C96" s="88" t="s">
        <v>233</v>
      </c>
      <c r="D96" s="89">
        <f>SUM(KONSOLIDIRANI!D186)</f>
        <v>20100</v>
      </c>
      <c r="E96" s="89">
        <f>SUM(KONSOLIDIRANI!E186)</f>
        <v>1000</v>
      </c>
      <c r="F96" s="89">
        <f>SUM(KONSOLIDIRANI!F186)</f>
        <v>21100</v>
      </c>
      <c r="G96" s="89">
        <f>SUM(KONSOLIDIRANI!G186)</f>
        <v>-500</v>
      </c>
      <c r="H96" s="89">
        <f>SUM(KONSOLIDIRANI!H186)</f>
        <v>20600</v>
      </c>
    </row>
    <row r="97" spans="1:8" s="90" customFormat="1" ht="12.75" x14ac:dyDescent="0.2">
      <c r="A97" s="84">
        <v>11</v>
      </c>
      <c r="B97" s="84">
        <v>32</v>
      </c>
      <c r="C97" s="85" t="s">
        <v>234</v>
      </c>
      <c r="D97" s="86">
        <f t="shared" ref="D97:H97" si="38">SUM(D98:D100)</f>
        <v>8400</v>
      </c>
      <c r="E97" s="86">
        <f t="shared" si="38"/>
        <v>1500</v>
      </c>
      <c r="F97" s="86">
        <f t="shared" si="38"/>
        <v>9900</v>
      </c>
      <c r="G97" s="86">
        <f t="shared" si="38"/>
        <v>-1300</v>
      </c>
      <c r="H97" s="86">
        <f t="shared" si="38"/>
        <v>8600</v>
      </c>
    </row>
    <row r="98" spans="1:8" s="90" customFormat="1" ht="12.75" x14ac:dyDescent="0.2">
      <c r="A98" s="87">
        <v>11</v>
      </c>
      <c r="B98" s="87">
        <v>321</v>
      </c>
      <c r="C98" s="88" t="s">
        <v>235</v>
      </c>
      <c r="D98" s="89">
        <f>SUM(KONSOLIDIRANI!D187:D188)</f>
        <v>8400</v>
      </c>
      <c r="E98" s="89">
        <f>SUM(KONSOLIDIRANI!E187:E188)</f>
        <v>1500</v>
      </c>
      <c r="F98" s="89">
        <f>SUM(KONSOLIDIRANI!F187:F188)</f>
        <v>9900</v>
      </c>
      <c r="G98" s="89">
        <f>SUM(KONSOLIDIRANI!G187:G188)</f>
        <v>-1300</v>
      </c>
      <c r="H98" s="89">
        <f>SUM(KONSOLIDIRANI!H187:H188)</f>
        <v>8600</v>
      </c>
    </row>
    <row r="99" spans="1:8" s="73" customFormat="1" ht="12.75" x14ac:dyDescent="0.2">
      <c r="A99" s="87">
        <v>11</v>
      </c>
      <c r="B99" s="87">
        <v>322</v>
      </c>
      <c r="C99" s="88" t="s">
        <v>236</v>
      </c>
      <c r="D99" s="89">
        <v>0</v>
      </c>
      <c r="E99" s="86">
        <v>0</v>
      </c>
      <c r="F99" s="86">
        <v>0</v>
      </c>
      <c r="G99" s="86">
        <v>0</v>
      </c>
      <c r="H99" s="86">
        <v>0</v>
      </c>
    </row>
    <row r="100" spans="1:8" s="90" customFormat="1" ht="12.75" x14ac:dyDescent="0.2">
      <c r="A100" s="91">
        <v>11</v>
      </c>
      <c r="B100" s="91">
        <v>323</v>
      </c>
      <c r="C100" s="92" t="s">
        <v>237</v>
      </c>
      <c r="D100" s="93">
        <f>SUM(KONSOLIDIRANI!D189)</f>
        <v>0</v>
      </c>
      <c r="E100" s="93">
        <f>SUM(KONSOLIDIRANI!E189)</f>
        <v>0</v>
      </c>
      <c r="F100" s="93">
        <f>SUM(KONSOLIDIRANI!F189)</f>
        <v>0</v>
      </c>
      <c r="G100" s="93">
        <f>SUM(KONSOLIDIRANI!G189)</f>
        <v>0</v>
      </c>
      <c r="H100" s="93">
        <f>SUM(KONSOLIDIRANI!H189)</f>
        <v>0</v>
      </c>
    </row>
    <row r="101" spans="1:8" s="90" customFormat="1" ht="12.75" x14ac:dyDescent="0.2">
      <c r="A101" s="78">
        <v>805536</v>
      </c>
      <c r="B101" s="78">
        <v>805536</v>
      </c>
      <c r="C101" s="79" t="s">
        <v>103</v>
      </c>
      <c r="D101" s="80">
        <f t="shared" ref="D101:H101" si="39">+D103+D111</f>
        <v>717000</v>
      </c>
      <c r="E101" s="80">
        <f t="shared" si="39"/>
        <v>148000</v>
      </c>
      <c r="F101" s="80">
        <f t="shared" si="39"/>
        <v>865000</v>
      </c>
      <c r="G101" s="80">
        <f t="shared" si="39"/>
        <v>-12700</v>
      </c>
      <c r="H101" s="80">
        <f t="shared" si="39"/>
        <v>852300</v>
      </c>
    </row>
    <row r="102" spans="1:8" s="90" customFormat="1" ht="12.75" x14ac:dyDescent="0.2">
      <c r="A102" s="105">
        <v>11</v>
      </c>
      <c r="B102" s="105">
        <v>11</v>
      </c>
      <c r="C102" s="106" t="s">
        <v>81</v>
      </c>
      <c r="D102" s="109">
        <f t="shared" ref="D102:H102" si="40">+D103</f>
        <v>156300</v>
      </c>
      <c r="E102" s="109">
        <f t="shared" si="40"/>
        <v>148000</v>
      </c>
      <c r="F102" s="109">
        <f t="shared" si="40"/>
        <v>304300</v>
      </c>
      <c r="G102" s="109">
        <f t="shared" si="40"/>
        <v>58000</v>
      </c>
      <c r="H102" s="109">
        <f t="shared" si="40"/>
        <v>362300</v>
      </c>
    </row>
    <row r="103" spans="1:8" s="90" customFormat="1" ht="12.75" x14ac:dyDescent="0.2">
      <c r="A103" s="81">
        <v>11</v>
      </c>
      <c r="B103" s="81">
        <v>3</v>
      </c>
      <c r="C103" s="82" t="s">
        <v>229</v>
      </c>
      <c r="D103" s="83">
        <f t="shared" ref="D103:H103" si="41">+D104+D108</f>
        <v>156300</v>
      </c>
      <c r="E103" s="83">
        <f t="shared" si="41"/>
        <v>148000</v>
      </c>
      <c r="F103" s="83">
        <f t="shared" si="41"/>
        <v>304300</v>
      </c>
      <c r="G103" s="83">
        <f t="shared" si="41"/>
        <v>58000</v>
      </c>
      <c r="H103" s="83">
        <f t="shared" si="41"/>
        <v>362300</v>
      </c>
    </row>
    <row r="104" spans="1:8" s="73" customFormat="1" ht="12.75" x14ac:dyDescent="0.2">
      <c r="A104" s="84">
        <v>11</v>
      </c>
      <c r="B104" s="84">
        <v>31</v>
      </c>
      <c r="C104" s="85" t="s">
        <v>230</v>
      </c>
      <c r="D104" s="86">
        <f t="shared" ref="D104:H104" si="42">SUM(D105:D107)</f>
        <v>156300</v>
      </c>
      <c r="E104" s="86">
        <f t="shared" si="42"/>
        <v>148000</v>
      </c>
      <c r="F104" s="86">
        <f t="shared" si="42"/>
        <v>304300</v>
      </c>
      <c r="G104" s="86">
        <f t="shared" si="42"/>
        <v>58000</v>
      </c>
      <c r="H104" s="86">
        <f t="shared" si="42"/>
        <v>362300</v>
      </c>
    </row>
    <row r="105" spans="1:8" s="90" customFormat="1" ht="12.75" x14ac:dyDescent="0.2">
      <c r="A105" s="87">
        <v>11</v>
      </c>
      <c r="B105" s="87">
        <v>311</v>
      </c>
      <c r="C105" s="88" t="s">
        <v>231</v>
      </c>
      <c r="D105" s="89">
        <f>SUM(KONSOLIDIRANI!D192)</f>
        <v>136300</v>
      </c>
      <c r="E105" s="89">
        <f>SUM(KONSOLIDIRANI!E192)</f>
        <v>128000</v>
      </c>
      <c r="F105" s="89">
        <f>SUM(KONSOLIDIRANI!F192)</f>
        <v>264300</v>
      </c>
      <c r="G105" s="89">
        <f>SUM(KONSOLIDIRANI!G192)</f>
        <v>63000</v>
      </c>
      <c r="H105" s="89">
        <f>SUM(KONSOLIDIRANI!H192)</f>
        <v>327300</v>
      </c>
    </row>
    <row r="106" spans="1:8" s="90" customFormat="1" ht="12.75" x14ac:dyDescent="0.2">
      <c r="A106" s="87">
        <v>11</v>
      </c>
      <c r="B106" s="87">
        <v>312</v>
      </c>
      <c r="C106" s="88" t="s">
        <v>232</v>
      </c>
      <c r="D106" s="89">
        <f>SUM(KONSOLIDIRANI!D193)</f>
        <v>0</v>
      </c>
      <c r="E106" s="89">
        <f>SUM(KONSOLIDIRANI!E193)</f>
        <v>0</v>
      </c>
      <c r="F106" s="89">
        <f>SUM(KONSOLIDIRANI!F193)</f>
        <v>0</v>
      </c>
      <c r="G106" s="89">
        <f>SUM(KONSOLIDIRANI!G193)</f>
        <v>0</v>
      </c>
      <c r="H106" s="89">
        <f>SUM(KONSOLIDIRANI!H193)</f>
        <v>0</v>
      </c>
    </row>
    <row r="107" spans="1:8" s="90" customFormat="1" ht="12.75" x14ac:dyDescent="0.2">
      <c r="A107" s="87">
        <v>11</v>
      </c>
      <c r="B107" s="87">
        <v>313</v>
      </c>
      <c r="C107" s="88" t="s">
        <v>233</v>
      </c>
      <c r="D107" s="89">
        <f>SUM(KONSOLIDIRANI!D194)</f>
        <v>20000</v>
      </c>
      <c r="E107" s="89">
        <f>SUM(KONSOLIDIRANI!E194)</f>
        <v>20000</v>
      </c>
      <c r="F107" s="89">
        <f>SUM(KONSOLIDIRANI!F194)</f>
        <v>40000</v>
      </c>
      <c r="G107" s="89">
        <f>SUM(KONSOLIDIRANI!G194)</f>
        <v>-5000</v>
      </c>
      <c r="H107" s="89">
        <f>SUM(KONSOLIDIRANI!H194)</f>
        <v>35000</v>
      </c>
    </row>
    <row r="108" spans="1:8" s="90" customFormat="1" ht="12.75" x14ac:dyDescent="0.2">
      <c r="A108" s="84">
        <v>11</v>
      </c>
      <c r="B108" s="84">
        <v>32</v>
      </c>
      <c r="C108" s="85" t="s">
        <v>234</v>
      </c>
      <c r="D108" s="86">
        <f t="shared" ref="D108:H108" si="43">SUM(D109:D109)</f>
        <v>0</v>
      </c>
      <c r="E108" s="86">
        <f t="shared" si="43"/>
        <v>0</v>
      </c>
      <c r="F108" s="86">
        <f t="shared" si="43"/>
        <v>0</v>
      </c>
      <c r="G108" s="86">
        <f t="shared" si="43"/>
        <v>0</v>
      </c>
      <c r="H108" s="86">
        <f t="shared" si="43"/>
        <v>0</v>
      </c>
    </row>
    <row r="109" spans="1:8" s="90" customFormat="1" ht="15.75" customHeight="1" x14ac:dyDescent="0.2">
      <c r="A109" s="87">
        <v>11</v>
      </c>
      <c r="B109" s="87">
        <v>321</v>
      </c>
      <c r="C109" s="88" t="s">
        <v>235</v>
      </c>
      <c r="D109" s="89">
        <f>SUM(KONSOLIDIRANI!D195)</f>
        <v>0</v>
      </c>
      <c r="E109" s="89">
        <f>SUM(KONSOLIDIRANI!E195)</f>
        <v>0</v>
      </c>
      <c r="F109" s="89">
        <f>SUM(KONSOLIDIRANI!F195)</f>
        <v>0</v>
      </c>
      <c r="G109" s="89">
        <f>SUM(KONSOLIDIRANI!G195)</f>
        <v>0</v>
      </c>
      <c r="H109" s="89">
        <f>SUM(KONSOLIDIRANI!H195)</f>
        <v>0</v>
      </c>
    </row>
    <row r="110" spans="1:8" s="90" customFormat="1" ht="12.75" x14ac:dyDescent="0.2">
      <c r="A110" s="105">
        <v>44</v>
      </c>
      <c r="B110" s="105">
        <v>44</v>
      </c>
      <c r="C110" s="106" t="s">
        <v>250</v>
      </c>
      <c r="D110" s="109">
        <f t="shared" ref="D110:H110" si="44">+D111</f>
        <v>560700</v>
      </c>
      <c r="E110" s="109">
        <f t="shared" si="44"/>
        <v>0</v>
      </c>
      <c r="F110" s="109">
        <f t="shared" si="44"/>
        <v>560700</v>
      </c>
      <c r="G110" s="109">
        <f t="shared" si="44"/>
        <v>-70700</v>
      </c>
      <c r="H110" s="109">
        <f t="shared" si="44"/>
        <v>490000</v>
      </c>
    </row>
    <row r="111" spans="1:8" s="90" customFormat="1" ht="12.75" x14ac:dyDescent="0.2">
      <c r="A111" s="81">
        <v>44</v>
      </c>
      <c r="B111" s="81">
        <v>3</v>
      </c>
      <c r="C111" s="82" t="s">
        <v>229</v>
      </c>
      <c r="D111" s="83">
        <f t="shared" ref="D111:H111" si="45">+D112+D116</f>
        <v>560700</v>
      </c>
      <c r="E111" s="83">
        <f t="shared" si="45"/>
        <v>0</v>
      </c>
      <c r="F111" s="83">
        <f t="shared" si="45"/>
        <v>560700</v>
      </c>
      <c r="G111" s="83">
        <f t="shared" si="45"/>
        <v>-70700</v>
      </c>
      <c r="H111" s="83">
        <f t="shared" si="45"/>
        <v>490000</v>
      </c>
    </row>
    <row r="112" spans="1:8" s="73" customFormat="1" ht="12.75" x14ac:dyDescent="0.2">
      <c r="A112" s="84">
        <v>44</v>
      </c>
      <c r="B112" s="84">
        <v>31</v>
      </c>
      <c r="C112" s="85" t="s">
        <v>230</v>
      </c>
      <c r="D112" s="86">
        <f t="shared" ref="D112:H112" si="46">SUM(D113:D115)</f>
        <v>531200</v>
      </c>
      <c r="E112" s="86">
        <f t="shared" si="46"/>
        <v>0</v>
      </c>
      <c r="F112" s="86">
        <f t="shared" si="46"/>
        <v>531200</v>
      </c>
      <c r="G112" s="86">
        <f t="shared" si="46"/>
        <v>-73600</v>
      </c>
      <c r="H112" s="86">
        <f t="shared" si="46"/>
        <v>457600</v>
      </c>
    </row>
    <row r="113" spans="1:8" s="90" customFormat="1" ht="12.75" x14ac:dyDescent="0.2">
      <c r="A113" s="87">
        <v>44</v>
      </c>
      <c r="B113" s="87">
        <v>311</v>
      </c>
      <c r="C113" s="88" t="s">
        <v>231</v>
      </c>
      <c r="D113" s="89">
        <f>SUM(KONSOLIDIRANI!D197)</f>
        <v>398000</v>
      </c>
      <c r="E113" s="89">
        <f>SUM(KONSOLIDIRANI!E197)</f>
        <v>-1500</v>
      </c>
      <c r="F113" s="89">
        <f>SUM(KONSOLIDIRANI!F197)</f>
        <v>396500</v>
      </c>
      <c r="G113" s="89">
        <f>SUM(KONSOLIDIRANI!G197)</f>
        <v>-88200</v>
      </c>
      <c r="H113" s="89">
        <f>SUM(KONSOLIDIRANI!H197)</f>
        <v>308300</v>
      </c>
    </row>
    <row r="114" spans="1:8" s="90" customFormat="1" ht="12.75" x14ac:dyDescent="0.2">
      <c r="A114" s="87">
        <v>44</v>
      </c>
      <c r="B114" s="87">
        <v>312</v>
      </c>
      <c r="C114" s="88" t="s">
        <v>232</v>
      </c>
      <c r="D114" s="89">
        <f>SUM(KONSOLIDIRANI!D198:D200)</f>
        <v>56200</v>
      </c>
      <c r="E114" s="89">
        <f>SUM(KONSOLIDIRANI!E198:E200)</f>
        <v>1500</v>
      </c>
      <c r="F114" s="89">
        <f>SUM(KONSOLIDIRANI!F198:F200)</f>
        <v>57700</v>
      </c>
      <c r="G114" s="89">
        <f>SUM(KONSOLIDIRANI!G198:G200)</f>
        <v>21600</v>
      </c>
      <c r="H114" s="89">
        <f>SUM(KONSOLIDIRANI!H198:H200)</f>
        <v>79300</v>
      </c>
    </row>
    <row r="115" spans="1:8" s="90" customFormat="1" ht="12.75" x14ac:dyDescent="0.2">
      <c r="A115" s="87">
        <v>44</v>
      </c>
      <c r="B115" s="87">
        <v>313</v>
      </c>
      <c r="C115" s="88" t="s">
        <v>233</v>
      </c>
      <c r="D115" s="89">
        <f>SUM(KONSOLIDIRANI!D201:D202)</f>
        <v>77000</v>
      </c>
      <c r="E115" s="89">
        <f>SUM(KONSOLIDIRANI!E201:E202)</f>
        <v>0</v>
      </c>
      <c r="F115" s="89">
        <f>SUM(KONSOLIDIRANI!F201:F202)</f>
        <v>77000</v>
      </c>
      <c r="G115" s="89">
        <f>SUM(KONSOLIDIRANI!G201:G202)</f>
        <v>-7000</v>
      </c>
      <c r="H115" s="89">
        <f>SUM(KONSOLIDIRANI!H201:H202)</f>
        <v>70000</v>
      </c>
    </row>
    <row r="116" spans="1:8" s="90" customFormat="1" ht="12.75" x14ac:dyDescent="0.2">
      <c r="A116" s="84">
        <v>44</v>
      </c>
      <c r="B116" s="84">
        <v>32</v>
      </c>
      <c r="C116" s="85" t="s">
        <v>234</v>
      </c>
      <c r="D116" s="86">
        <f t="shared" ref="D116:H116" si="47">SUM(D117:D117)</f>
        <v>29500</v>
      </c>
      <c r="E116" s="86">
        <f t="shared" si="47"/>
        <v>0</v>
      </c>
      <c r="F116" s="86">
        <f t="shared" si="47"/>
        <v>29500</v>
      </c>
      <c r="G116" s="86">
        <f t="shared" si="47"/>
        <v>2900</v>
      </c>
      <c r="H116" s="86">
        <f t="shared" si="47"/>
        <v>32400</v>
      </c>
    </row>
    <row r="117" spans="1:8" s="90" customFormat="1" ht="15.75" customHeight="1" x14ac:dyDescent="0.2">
      <c r="A117" s="87">
        <v>44</v>
      </c>
      <c r="B117" s="87">
        <v>321</v>
      </c>
      <c r="C117" s="88" t="s">
        <v>235</v>
      </c>
      <c r="D117" s="89">
        <f>SUM(KONSOLIDIRANI!D203:D204)</f>
        <v>29500</v>
      </c>
      <c r="E117" s="89">
        <f>SUM(KONSOLIDIRANI!E203:E204)</f>
        <v>0</v>
      </c>
      <c r="F117" s="89">
        <f>SUM(KONSOLIDIRANI!F203:F204)</f>
        <v>29500</v>
      </c>
      <c r="G117" s="89">
        <f>SUM(KONSOLIDIRANI!G203:G204)</f>
        <v>2900</v>
      </c>
      <c r="H117" s="89">
        <f>SUM(KONSOLIDIRANI!H203:H204)</f>
        <v>32400</v>
      </c>
    </row>
    <row r="118" spans="1:8" s="90" customFormat="1" ht="12.75" x14ac:dyDescent="0.2">
      <c r="A118" s="78">
        <v>805539</v>
      </c>
      <c r="B118" s="78">
        <v>805539</v>
      </c>
      <c r="C118" s="79" t="s">
        <v>128</v>
      </c>
      <c r="D118" s="80">
        <f>+D119</f>
        <v>416000</v>
      </c>
      <c r="E118" s="80">
        <f t="shared" ref="E118:H119" si="48">+E119</f>
        <v>0</v>
      </c>
      <c r="F118" s="80">
        <f t="shared" si="48"/>
        <v>416000</v>
      </c>
      <c r="G118" s="80">
        <f t="shared" si="48"/>
        <v>-77000</v>
      </c>
      <c r="H118" s="80">
        <f t="shared" si="48"/>
        <v>339000</v>
      </c>
    </row>
    <row r="119" spans="1:8" s="90" customFormat="1" ht="12.75" x14ac:dyDescent="0.2">
      <c r="A119" s="81">
        <v>55</v>
      </c>
      <c r="B119" s="81">
        <v>4</v>
      </c>
      <c r="C119" s="82" t="s">
        <v>242</v>
      </c>
      <c r="D119" s="83">
        <f>+D120</f>
        <v>416000</v>
      </c>
      <c r="E119" s="83">
        <f t="shared" si="48"/>
        <v>0</v>
      </c>
      <c r="F119" s="83">
        <f t="shared" si="48"/>
        <v>416000</v>
      </c>
      <c r="G119" s="83">
        <f t="shared" si="48"/>
        <v>-77000</v>
      </c>
      <c r="H119" s="83">
        <f t="shared" si="48"/>
        <v>339000</v>
      </c>
    </row>
    <row r="120" spans="1:8" s="90" customFormat="1" ht="25.5" x14ac:dyDescent="0.2">
      <c r="A120" s="84">
        <v>55</v>
      </c>
      <c r="B120" s="84">
        <v>42</v>
      </c>
      <c r="C120" s="85" t="s">
        <v>243</v>
      </c>
      <c r="D120" s="86">
        <f t="shared" ref="D120:H120" si="49">SUM(D121)</f>
        <v>416000</v>
      </c>
      <c r="E120" s="86">
        <f t="shared" si="49"/>
        <v>0</v>
      </c>
      <c r="F120" s="86">
        <f t="shared" si="49"/>
        <v>416000</v>
      </c>
      <c r="G120" s="86">
        <f t="shared" si="49"/>
        <v>-77000</v>
      </c>
      <c r="H120" s="86">
        <f t="shared" si="49"/>
        <v>339000</v>
      </c>
    </row>
    <row r="121" spans="1:8" s="90" customFormat="1" ht="12.75" x14ac:dyDescent="0.2">
      <c r="A121" s="91">
        <v>55</v>
      </c>
      <c r="B121" s="91">
        <v>424</v>
      </c>
      <c r="C121" s="92" t="s">
        <v>117</v>
      </c>
      <c r="D121" s="93">
        <f>SUM(KONSOLIDIRANI!D206)</f>
        <v>416000</v>
      </c>
      <c r="E121" s="93">
        <f>SUM(KONSOLIDIRANI!E206)</f>
        <v>0</v>
      </c>
      <c r="F121" s="93">
        <f>SUM(KONSOLIDIRANI!F206)</f>
        <v>416000</v>
      </c>
      <c r="G121" s="93">
        <f>SUM(KONSOLIDIRANI!G206)</f>
        <v>-77000</v>
      </c>
      <c r="H121" s="93">
        <f>SUM(KONSOLIDIRANI!H206)</f>
        <v>339000</v>
      </c>
    </row>
    <row r="122" spans="1:8" s="90" customFormat="1" ht="16.5" customHeight="1" x14ac:dyDescent="0.2">
      <c r="A122" s="78">
        <v>805540</v>
      </c>
      <c r="B122" s="78">
        <v>805540</v>
      </c>
      <c r="C122" s="79" t="s">
        <v>107</v>
      </c>
      <c r="D122" s="80">
        <f>+D123</f>
        <v>38000</v>
      </c>
      <c r="E122" s="80">
        <f t="shared" ref="E122:H123" si="50">+E123</f>
        <v>0</v>
      </c>
      <c r="F122" s="80">
        <f t="shared" si="50"/>
        <v>38000</v>
      </c>
      <c r="G122" s="80">
        <f t="shared" si="50"/>
        <v>0</v>
      </c>
      <c r="H122" s="80">
        <f t="shared" si="50"/>
        <v>38000</v>
      </c>
    </row>
    <row r="123" spans="1:8" s="90" customFormat="1" ht="12.75" x14ac:dyDescent="0.2">
      <c r="A123" s="81">
        <v>44</v>
      </c>
      <c r="B123" s="81">
        <v>3</v>
      </c>
      <c r="C123" s="82" t="s">
        <v>229</v>
      </c>
      <c r="D123" s="83">
        <f>+D124</f>
        <v>38000</v>
      </c>
      <c r="E123" s="83">
        <f t="shared" si="50"/>
        <v>0</v>
      </c>
      <c r="F123" s="83">
        <f t="shared" si="50"/>
        <v>38000</v>
      </c>
      <c r="G123" s="83">
        <f t="shared" si="50"/>
        <v>0</v>
      </c>
      <c r="H123" s="83">
        <f t="shared" si="50"/>
        <v>38000</v>
      </c>
    </row>
    <row r="124" spans="1:8" s="90" customFormat="1" ht="12.75" x14ac:dyDescent="0.2">
      <c r="A124" s="84">
        <v>44</v>
      </c>
      <c r="B124" s="84">
        <v>32</v>
      </c>
      <c r="C124" s="85" t="s">
        <v>234</v>
      </c>
      <c r="D124" s="86">
        <f t="shared" ref="D124:H124" si="51">SUM(D125)</f>
        <v>38000</v>
      </c>
      <c r="E124" s="86">
        <f t="shared" si="51"/>
        <v>0</v>
      </c>
      <c r="F124" s="86">
        <f t="shared" si="51"/>
        <v>38000</v>
      </c>
      <c r="G124" s="86">
        <f t="shared" si="51"/>
        <v>0</v>
      </c>
      <c r="H124" s="86">
        <f t="shared" si="51"/>
        <v>38000</v>
      </c>
    </row>
    <row r="125" spans="1:8" s="90" customFormat="1" ht="12.75" x14ac:dyDescent="0.2">
      <c r="A125" s="91">
        <v>44</v>
      </c>
      <c r="B125" s="91">
        <v>322</v>
      </c>
      <c r="C125" s="92" t="s">
        <v>236</v>
      </c>
      <c r="D125" s="93">
        <f>SUM(KONSOLIDIRANI!D208:D209)</f>
        <v>38000</v>
      </c>
      <c r="E125" s="93">
        <f>SUM(KONSOLIDIRANI!E208:E209)</f>
        <v>0</v>
      </c>
      <c r="F125" s="93">
        <f>SUM(KONSOLIDIRANI!F208:F209)</f>
        <v>38000</v>
      </c>
      <c r="G125" s="93">
        <f>SUM(KONSOLIDIRANI!G208:G209)</f>
        <v>0</v>
      </c>
      <c r="H125" s="93">
        <f>SUM(KONSOLIDIRANI!H208:H209)</f>
        <v>38000</v>
      </c>
    </row>
    <row r="126" spans="1:8" s="90" customFormat="1" ht="12.75" x14ac:dyDescent="0.2">
      <c r="A126" s="78">
        <v>805701</v>
      </c>
      <c r="B126" s="78">
        <v>805701</v>
      </c>
      <c r="C126" s="79" t="s">
        <v>246</v>
      </c>
      <c r="D126" s="80">
        <f>+D127</f>
        <v>120000</v>
      </c>
      <c r="E126" s="80">
        <f t="shared" ref="E126:H127" si="52">+E127</f>
        <v>0</v>
      </c>
      <c r="F126" s="80">
        <f t="shared" si="52"/>
        <v>120000</v>
      </c>
      <c r="G126" s="80">
        <f t="shared" si="52"/>
        <v>0</v>
      </c>
      <c r="H126" s="80">
        <f t="shared" si="52"/>
        <v>120000</v>
      </c>
    </row>
    <row r="127" spans="1:8" s="73" customFormat="1" ht="12.75" x14ac:dyDescent="0.2">
      <c r="A127" s="84">
        <v>31</v>
      </c>
      <c r="B127" s="84">
        <v>4</v>
      </c>
      <c r="C127" s="85" t="s">
        <v>242</v>
      </c>
      <c r="D127" s="86">
        <f>+D128</f>
        <v>120000</v>
      </c>
      <c r="E127" s="86">
        <f t="shared" si="52"/>
        <v>0</v>
      </c>
      <c r="F127" s="86">
        <f t="shared" si="52"/>
        <v>120000</v>
      </c>
      <c r="G127" s="86">
        <f t="shared" si="52"/>
        <v>0</v>
      </c>
      <c r="H127" s="86">
        <f t="shared" si="52"/>
        <v>120000</v>
      </c>
    </row>
    <row r="128" spans="1:8" s="90" customFormat="1" ht="25.5" x14ac:dyDescent="0.2">
      <c r="A128" s="84">
        <v>31</v>
      </c>
      <c r="B128" s="84">
        <v>42</v>
      </c>
      <c r="C128" s="85" t="s">
        <v>243</v>
      </c>
      <c r="D128" s="86">
        <f t="shared" ref="D128:H128" si="53">SUM(D129:D131)</f>
        <v>120000</v>
      </c>
      <c r="E128" s="86">
        <f t="shared" si="53"/>
        <v>0</v>
      </c>
      <c r="F128" s="86">
        <f t="shared" si="53"/>
        <v>120000</v>
      </c>
      <c r="G128" s="86">
        <f t="shared" si="53"/>
        <v>0</v>
      </c>
      <c r="H128" s="86">
        <f t="shared" si="53"/>
        <v>120000</v>
      </c>
    </row>
    <row r="129" spans="1:8" s="90" customFormat="1" ht="12.75" x14ac:dyDescent="0.2">
      <c r="A129" s="84">
        <v>31</v>
      </c>
      <c r="B129" s="87">
        <v>421</v>
      </c>
      <c r="C129" s="88" t="s">
        <v>247</v>
      </c>
      <c r="D129" s="89">
        <v>0</v>
      </c>
      <c r="E129" s="89">
        <v>0</v>
      </c>
      <c r="F129" s="89">
        <v>0</v>
      </c>
      <c r="G129" s="89">
        <v>0</v>
      </c>
      <c r="H129" s="89">
        <v>0</v>
      </c>
    </row>
    <row r="130" spans="1:8" s="90" customFormat="1" ht="12.75" x14ac:dyDescent="0.2">
      <c r="A130" s="84">
        <v>31</v>
      </c>
      <c r="B130" s="87">
        <v>422</v>
      </c>
      <c r="C130" s="88" t="s">
        <v>244</v>
      </c>
      <c r="D130" s="89">
        <f>SUM(KONSOLIDIRANI!D212)</f>
        <v>120000</v>
      </c>
      <c r="E130" s="89">
        <f>SUM(KONSOLIDIRANI!E212)</f>
        <v>0</v>
      </c>
      <c r="F130" s="89">
        <f>SUM(KONSOLIDIRANI!F212)</f>
        <v>120000</v>
      </c>
      <c r="G130" s="89">
        <f>SUM(KONSOLIDIRANI!G212)</f>
        <v>0</v>
      </c>
      <c r="H130" s="89">
        <f>SUM(KONSOLIDIRANI!H212)</f>
        <v>120000</v>
      </c>
    </row>
    <row r="131" spans="1:8" s="90" customFormat="1" ht="12.75" x14ac:dyDescent="0.2">
      <c r="A131" s="84">
        <v>31</v>
      </c>
      <c r="B131" s="87">
        <v>424</v>
      </c>
      <c r="C131" s="88" t="s">
        <v>117</v>
      </c>
      <c r="D131" s="89">
        <v>0</v>
      </c>
      <c r="E131" s="89">
        <v>0</v>
      </c>
      <c r="F131" s="89">
        <v>0</v>
      </c>
      <c r="G131" s="89">
        <v>0</v>
      </c>
      <c r="H131" s="89">
        <v>0</v>
      </c>
    </row>
    <row r="132" spans="1:8" s="90" customFormat="1" ht="12.75" x14ac:dyDescent="0.2">
      <c r="A132" s="78">
        <v>805701</v>
      </c>
      <c r="B132" s="78">
        <v>805701</v>
      </c>
      <c r="C132" s="79" t="s">
        <v>246</v>
      </c>
      <c r="D132" s="80">
        <f>+D133</f>
        <v>8600</v>
      </c>
      <c r="E132" s="80">
        <f t="shared" ref="E132:H133" si="54">+E133</f>
        <v>-4000</v>
      </c>
      <c r="F132" s="80">
        <f t="shared" si="54"/>
        <v>4600</v>
      </c>
      <c r="G132" s="80">
        <f t="shared" si="54"/>
        <v>4000</v>
      </c>
      <c r="H132" s="80">
        <f t="shared" si="54"/>
        <v>8600</v>
      </c>
    </row>
    <row r="133" spans="1:8" s="73" customFormat="1" ht="12.75" x14ac:dyDescent="0.2">
      <c r="A133" s="84">
        <v>25</v>
      </c>
      <c r="B133" s="84">
        <v>4</v>
      </c>
      <c r="C133" s="85" t="s">
        <v>242</v>
      </c>
      <c r="D133" s="86">
        <f>+D134</f>
        <v>8600</v>
      </c>
      <c r="E133" s="86">
        <f t="shared" si="54"/>
        <v>-4000</v>
      </c>
      <c r="F133" s="86">
        <f t="shared" si="54"/>
        <v>4600</v>
      </c>
      <c r="G133" s="86">
        <f t="shared" si="54"/>
        <v>4000</v>
      </c>
      <c r="H133" s="86">
        <f t="shared" si="54"/>
        <v>8600</v>
      </c>
    </row>
    <row r="134" spans="1:8" s="90" customFormat="1" ht="25.5" x14ac:dyDescent="0.2">
      <c r="A134" s="84">
        <v>25</v>
      </c>
      <c r="B134" s="84">
        <v>42</v>
      </c>
      <c r="C134" s="85" t="s">
        <v>243</v>
      </c>
      <c r="D134" s="86">
        <f t="shared" ref="D134:H134" si="55">SUM(D135:D137)</f>
        <v>8600</v>
      </c>
      <c r="E134" s="86">
        <f t="shared" si="55"/>
        <v>-4000</v>
      </c>
      <c r="F134" s="86">
        <f t="shared" si="55"/>
        <v>4600</v>
      </c>
      <c r="G134" s="86">
        <f t="shared" si="55"/>
        <v>4000</v>
      </c>
      <c r="H134" s="86">
        <f t="shared" si="55"/>
        <v>8600</v>
      </c>
    </row>
    <row r="135" spans="1:8" s="90" customFormat="1" ht="12.75" x14ac:dyDescent="0.2">
      <c r="A135" s="87">
        <v>25</v>
      </c>
      <c r="B135" s="87">
        <v>421</v>
      </c>
      <c r="C135" s="88" t="s">
        <v>247</v>
      </c>
      <c r="D135" s="89"/>
      <c r="E135" s="89"/>
      <c r="F135" s="89"/>
      <c r="G135" s="89"/>
      <c r="H135" s="89"/>
    </row>
    <row r="136" spans="1:8" s="90" customFormat="1" ht="12.75" x14ac:dyDescent="0.2">
      <c r="A136" s="87">
        <v>25</v>
      </c>
      <c r="B136" s="87">
        <v>422</v>
      </c>
      <c r="C136" s="88" t="s">
        <v>244</v>
      </c>
      <c r="D136" s="89">
        <f>+KONSOLIDIRANI!D216</f>
        <v>5000</v>
      </c>
      <c r="E136" s="89">
        <f>+KONSOLIDIRANI!E216</f>
        <v>-2400</v>
      </c>
      <c r="F136" s="89">
        <f>+KONSOLIDIRANI!F216</f>
        <v>2600</v>
      </c>
      <c r="G136" s="89">
        <f>+KONSOLIDIRANI!G216</f>
        <v>2500</v>
      </c>
      <c r="H136" s="89">
        <f>+KONSOLIDIRANI!H216</f>
        <v>5100</v>
      </c>
    </row>
    <row r="137" spans="1:8" s="90" customFormat="1" ht="13.5" thickBot="1" x14ac:dyDescent="0.25">
      <c r="A137" s="101">
        <v>25</v>
      </c>
      <c r="B137" s="101">
        <v>424</v>
      </c>
      <c r="C137" s="102" t="s">
        <v>117</v>
      </c>
      <c r="D137" s="103">
        <f>+KONSOLIDIRANI!D217</f>
        <v>3600</v>
      </c>
      <c r="E137" s="103">
        <f>+KONSOLIDIRANI!E217</f>
        <v>-1600</v>
      </c>
      <c r="F137" s="103">
        <f>+KONSOLIDIRANI!F217</f>
        <v>2000</v>
      </c>
      <c r="G137" s="103">
        <f>+KONSOLIDIRANI!G217</f>
        <v>1500</v>
      </c>
      <c r="H137" s="103">
        <f>+KONSOLIDIRANI!H217</f>
        <v>3500</v>
      </c>
    </row>
    <row r="138" spans="1:8" s="90" customFormat="1" ht="12.75" x14ac:dyDescent="0.2">
      <c r="A138" s="78"/>
      <c r="B138" s="78"/>
      <c r="C138" s="79" t="s">
        <v>248</v>
      </c>
      <c r="D138" s="80"/>
      <c r="E138" s="80"/>
      <c r="F138" s="80"/>
      <c r="G138" s="80"/>
      <c r="H138" s="80"/>
    </row>
    <row r="139" spans="1:8" s="104" customFormat="1" x14ac:dyDescent="0.25">
      <c r="A139"/>
      <c r="B139"/>
      <c r="C139">
        <v>31</v>
      </c>
      <c r="D139" s="1">
        <f t="shared" ref="D139:H139" si="56">+D3+D126</f>
        <v>1300000</v>
      </c>
      <c r="E139" s="1">
        <f t="shared" si="56"/>
        <v>0</v>
      </c>
      <c r="F139" s="1">
        <f t="shared" si="56"/>
        <v>1300000</v>
      </c>
      <c r="G139" s="1">
        <f t="shared" si="56"/>
        <v>0</v>
      </c>
      <c r="H139" s="1">
        <f t="shared" si="56"/>
        <v>1300000</v>
      </c>
    </row>
    <row r="140" spans="1:8" x14ac:dyDescent="0.25">
      <c r="C140">
        <v>11</v>
      </c>
      <c r="D140" s="1">
        <f t="shared" ref="D140:H140" si="57">+D31+D60+D92+D103</f>
        <v>1492100</v>
      </c>
      <c r="E140" s="1">
        <f t="shared" si="57"/>
        <v>471300</v>
      </c>
      <c r="F140" s="1">
        <f t="shared" si="57"/>
        <v>1963400</v>
      </c>
      <c r="G140" s="1">
        <f t="shared" si="57"/>
        <v>89250</v>
      </c>
      <c r="H140" s="1">
        <f t="shared" si="57"/>
        <v>2052650</v>
      </c>
    </row>
    <row r="141" spans="1:8" x14ac:dyDescent="0.25">
      <c r="C141">
        <v>44</v>
      </c>
      <c r="D141" s="1">
        <f t="shared" ref="D141:H141" si="58">+D122+D111</f>
        <v>598700</v>
      </c>
      <c r="E141" s="1">
        <f t="shared" si="58"/>
        <v>0</v>
      </c>
      <c r="F141" s="1">
        <f t="shared" si="58"/>
        <v>598700</v>
      </c>
      <c r="G141" s="1">
        <f t="shared" si="58"/>
        <v>-70700</v>
      </c>
      <c r="H141" s="1">
        <f t="shared" si="58"/>
        <v>528000</v>
      </c>
    </row>
    <row r="142" spans="1:8" x14ac:dyDescent="0.25">
      <c r="C142">
        <v>49</v>
      </c>
      <c r="D142" s="1">
        <f t="shared" ref="D142:H142" si="59">+D17</f>
        <v>14240400</v>
      </c>
      <c r="E142" s="1">
        <f t="shared" si="59"/>
        <v>372500</v>
      </c>
      <c r="F142" s="1">
        <f t="shared" si="59"/>
        <v>14612900</v>
      </c>
      <c r="G142" s="1">
        <f t="shared" si="59"/>
        <v>85000</v>
      </c>
      <c r="H142" s="1">
        <f t="shared" si="59"/>
        <v>14697900</v>
      </c>
    </row>
    <row r="143" spans="1:8" x14ac:dyDescent="0.25">
      <c r="C143">
        <v>55</v>
      </c>
      <c r="D143" s="1">
        <f t="shared" ref="D143:H143" si="60">+D73+D38+D118</f>
        <v>1171400</v>
      </c>
      <c r="E143" s="1">
        <f t="shared" si="60"/>
        <v>4314.07</v>
      </c>
      <c r="F143" s="1">
        <f t="shared" si="60"/>
        <v>1175714.07</v>
      </c>
      <c r="G143" s="1">
        <f t="shared" si="60"/>
        <v>-17200</v>
      </c>
      <c r="H143" s="1">
        <f t="shared" si="60"/>
        <v>1158514.07</v>
      </c>
    </row>
    <row r="144" spans="1:8" x14ac:dyDescent="0.25">
      <c r="C144">
        <v>25</v>
      </c>
      <c r="D144" s="1">
        <f t="shared" ref="D144:H144" si="61">+D132</f>
        <v>8600</v>
      </c>
      <c r="E144" s="1">
        <f t="shared" si="61"/>
        <v>-4000</v>
      </c>
      <c r="F144" s="1">
        <f t="shared" si="61"/>
        <v>4600</v>
      </c>
      <c r="G144" s="1">
        <f t="shared" si="61"/>
        <v>4000</v>
      </c>
      <c r="H144" s="1">
        <f t="shared" si="61"/>
        <v>8600</v>
      </c>
    </row>
    <row r="145" spans="3:8" x14ac:dyDescent="0.25">
      <c r="C145">
        <v>29</v>
      </c>
      <c r="D145" s="1">
        <f t="shared" ref="D145:H145" si="62">+D51</f>
        <v>0</v>
      </c>
      <c r="E145" s="1">
        <f t="shared" si="62"/>
        <v>28100</v>
      </c>
      <c r="F145" s="1">
        <f t="shared" si="62"/>
        <v>28100</v>
      </c>
      <c r="G145" s="1">
        <f t="shared" si="62"/>
        <v>-300</v>
      </c>
      <c r="H145" s="1">
        <f t="shared" si="62"/>
        <v>27800</v>
      </c>
    </row>
    <row r="146" spans="3:8" x14ac:dyDescent="0.25">
      <c r="D146" s="1">
        <f t="shared" ref="D146:H146" si="63">SUM(D139:D145)</f>
        <v>18811200</v>
      </c>
      <c r="E146" s="1">
        <f t="shared" si="63"/>
        <v>872214.07</v>
      </c>
      <c r="F146" s="1">
        <f t="shared" si="63"/>
        <v>19683414.07</v>
      </c>
      <c r="G146" s="1">
        <f t="shared" si="63"/>
        <v>90050</v>
      </c>
      <c r="H146" s="1">
        <f t="shared" si="63"/>
        <v>19773464.07</v>
      </c>
    </row>
    <row r="147" spans="3:8" x14ac:dyDescent="0.25">
      <c r="D147" s="1"/>
      <c r="E147" s="1"/>
      <c r="F147" s="1"/>
      <c r="G147" s="1"/>
      <c r="H147" s="1"/>
    </row>
    <row r="148" spans="3:8" x14ac:dyDescent="0.25">
      <c r="D148" s="1">
        <f>+D146-KONSOLIDIRANI!E233</f>
        <v>17938885.93</v>
      </c>
    </row>
    <row r="149" spans="3:8" x14ac:dyDescent="0.25">
      <c r="F149" s="1"/>
      <c r="H149" s="1"/>
    </row>
  </sheetData>
  <printOptions verticalCentered="1"/>
  <pageMargins left="0.19685039370078741" right="0.19685039370078741" top="0.43307086614173229" bottom="0.39370078740157483" header="0.31496062992125984" footer="0.31496062992125984"/>
  <pageSetup paperSize="9" scale="70" firstPageNumber="2" fitToHeight="0" orientation="landscape" useFirstPageNumber="1" verticalDpi="300" r:id="rId1"/>
  <headerFooter alignWithMargins="0"/>
  <rowBreaks count="2" manualBreakCount="2">
    <brk id="58" max="15" man="1"/>
    <brk id="100" max="1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6</vt:i4>
      </vt:variant>
    </vt:vector>
  </HeadingPairs>
  <TitlesOfParts>
    <vt:vector size="13" baseType="lpstr">
      <vt:lpstr>Naslovna</vt:lpstr>
      <vt:lpstr>KONSOLIDIRANI</vt:lpstr>
      <vt:lpstr>prorač. </vt:lpstr>
      <vt:lpstr>vanpror.</vt:lpstr>
      <vt:lpstr>vanpror. prihodi</vt:lpstr>
      <vt:lpstr>Sheet1</vt:lpstr>
      <vt:lpstr>PLAN RASHODA I IZDATAKA</vt:lpstr>
      <vt:lpstr>KONSOLIDIRANI!Print_Area</vt:lpstr>
      <vt:lpstr>Naslovna!Print_Area</vt:lpstr>
      <vt:lpstr>'PLAN RASHODA I IZDATAKA'!Print_Area</vt:lpstr>
      <vt:lpstr>vanpror.!Print_Area</vt:lpstr>
      <vt:lpstr>KONSOLIDIRANI!Print_Titles</vt:lpstr>
      <vt:lpstr>'PLAN RASHODA I IZDATAKA'!Print_Titles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NPOI</dc:creator>
  <cp:lastModifiedBy>Andrijana</cp:lastModifiedBy>
  <cp:lastPrinted>2022-11-10T10:06:06Z</cp:lastPrinted>
  <dcterms:created xsi:type="dcterms:W3CDTF">2021-08-11T09:31:15Z</dcterms:created>
  <dcterms:modified xsi:type="dcterms:W3CDTF">2022-12-30T09:57:41Z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Generator">
    <vt:lpwstr>NPOI</vt:lpwstr>
  </property>
  <property fmtid="{D5CDD505-2E9C-101B-9397-08002B2CF9AE}" pid="3" name="Generator Version">
    <vt:lpwstr>2.2.0</vt:lpwstr>
  </property>
</Properties>
</file>